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<sst xmlns="http://schemas.openxmlformats.org/spreadsheetml/2006/main" count="1667" uniqueCount="551">
  <si>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</si>
  <si>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</si>
  <si>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</si>
  <si>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</si>
  <si>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</si>
  <si>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</si>
  <si>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</si>
  <si>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</si>
  <si>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</si>
  <si>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</si>
  <si>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</si>
  <si>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</si>
  <si>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</si>
  <si>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</si>
  <si>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</si>
  <si>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</si>
  <si>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</si>
  <si>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</si>
  <si>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</si>
  <si>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</si>
  <si>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</si>
  <si>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</si>
  <si>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</si>
  <si>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</si>
  <si>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</si>
  <si>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</si>
  <si>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</si>
  <si>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</si>
  <si>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</si>
  <si>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</si>
  <si>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</si>
  <si>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</si>
  <si>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</si>
  <si>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</si>
  <si>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</si>
  <si>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</si>
  <si>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</si>
  <si>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</si>
  <si>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</si>
  <si>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</si>
  <si>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</si>
  <si>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</si>
  <si>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</si>
  <si>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</si>
  <si>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</si>
  <si>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</si>
  <si>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</si>
  <si>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</si>
  <si>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</si>
  <si>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</si>
  <si>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</si>
  <si>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</si>
  <si>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</si>
  <si>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</si>
  <si>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</si>
  <si>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</si>
  <si>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</si>
  <si>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</si>
  <si>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</si>
  <si>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</si>
  <si>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</si>
  <si>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</si>
  <si>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</si>
  <si>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</si>
  <si>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</si>
  <si>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</si>
  <si>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</si>
  <si>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</si>
  <si>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</si>
  <si>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</si>
  <si>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</si>
  <si>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</si>
  <si>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</si>
  <si>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</si>
  <si>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</si>
  <si>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</si>
  <si>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</si>
  <si>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</si>
  <si>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</si>
  <si>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</si>
  <si>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</si>
  <si>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</si>
  <si>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</si>
  <si>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</si>
  <si>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</si>
  <si>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</si>
  <si>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</si>
  <si>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</si>
  <si>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</si>
  <si>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</si>
  <si>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</si>
  <si>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</si>
  <si>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</si>
  <si>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</si>
  <si>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</si>
  <si>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</si>
  <si>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</si>
  <si>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</si>
  <si>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</si>
  <si>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</si>
  <si>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</si>
  <si>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</si>
  <si>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</si>
  <si>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</si>
  <si>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</si>
  <si>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</si>
  <si>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</si>
  <si>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</si>
  <si>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</si>
  <si>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</si>
  <si>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</si>
  <si>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</si>
  <si>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</si>
  <si>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</si>
  <si>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</si>
  <si>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</si>
  <si>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</si>
  <si>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</si>
  <si>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</si>
  <si>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</si>
  <si>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</si>
  <si>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</si>
  <si>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</si>
  <si>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</si>
  <si>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</si>
  <si>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</si>
  <si>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</si>
  <si>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</si>
  <si>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</si>
  <si>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</si>
  <si>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</si>
  <si>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</si>
  <si>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</si>
  <si>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</si>
  <si>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</si>
  <si>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</si>
  <si>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</si>
  <si>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</si>
  <si>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</si>
  <si>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</si>
  <si>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</si>
  <si>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</si>
  <si>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</si>
  <si>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</si>
  <si>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</si>
  <si>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</si>
  <si>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</si>
  <si>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</si>
  <si>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</si>
  <si>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</si>
  <si>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</si>
  <si>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</si>
  <si>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</si>
  <si>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</si>
  <si>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</si>
  <si>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</si>
  <si>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</si>
  <si>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</si>
  <si>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</si>
  <si>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</si>
  <si>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</si>
  <si>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</si>
  <si>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</si>
  <si>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</si>
  <si>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</si>
  <si>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</si>
  <si>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</si>
  <si>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</si>
  <si>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</si>
  <si>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</si>
  <si>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</si>
  <si>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</si>
  <si>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</si>
  <si>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</si>
  <si>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</si>
  <si>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</si>
  <si>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</si>
  <si>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</si>
  <si>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</si>
  <si>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</si>
  <si>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</si>
  <si>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</si>
  <si>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</si>
  <si>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</si>
  <si>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</si>
  <si>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</si>
  <si>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</si>
  <si>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</si>
  <si>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</si>
  <si>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</si>
  <si>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</si>
  <si>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</si>
  <si>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</si>
  <si>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</si>
  <si>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</si>
  <si>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</si>
  <si>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</si>
  <si>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</si>
  <si>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</si>
  <si>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</si>
  <si>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</si>
  <si>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</si>
  <si>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</si>
  <si>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</si>
  <si>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</si>
  <si>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</si>
  <si>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</si>
  <si>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</si>
  <si>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</si>
  <si>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</si>
  <si>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</si>
  <si>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</si>
  <si>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</si>
  <si>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</si>
  <si>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</si>
  <si>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</si>
  <si>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</si>
  <si>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</si>
  <si>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</si>
  <si>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</si>
  <si>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</si>
  <si>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</si>
  <si>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</si>
  <si>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</si>
  <si>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</si>
  <si>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</si>
  <si>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</si>
  <si>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</si>
  <si>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</si>
  <si>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</si>
  <si>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</si>
  <si>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</si>
  <si>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</si>
  <si>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</si>
  <si>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</si>
  <si>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</si>
  <si>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</si>
  <si>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</si>
  <si>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</si>
  <si>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</si>
  <si>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</si>
  <si>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</si>
  <si>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</si>
  <si>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</si>
  <si>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</si>
  <si>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</si>
  <si>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</si>
  <si>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</si>
  <si>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</si>
  <si>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</si>
  <si>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</si>
  <si>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</si>
  <si>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</si>
  <si>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</si>
  <si>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</si>
  <si>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</si>
  <si>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</si>
  <si>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</si>
  <si>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</si>
  <si>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</si>
  <si>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</si>
  <si>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</si>
  <si>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</si>
  <si>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</si>
  <si>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</si>
  <si>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</si>
  <si>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</si>
  <si>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</si>
  <si>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</si>
  <si>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</si>
  <si>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</si>
  <si>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</si>
  <si>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</si>
  <si>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</si>
  <si>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</si>
  <si>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</si>
  <si>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</si>
  <si>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1.346 Км/Увеличение протяженности ЛЭП ( ∆Lnлэп ) Уровнем высшего напряжения  10 кВ (СН2)</t>
  </si>
  <si>
    <t>ТГЭС</t>
  </si>
  <si>
    <t>Тульская область (г.Тула)</t>
  </si>
  <si>
    <t>г. Тула</t>
  </si>
  <si>
    <t>8.360 млн.руб/км</t>
  </si>
  <si>
    <t>Замещение (обновление) электрической сети. Действующая КЛ введена в эксплуатацию в 1972 г., текущее техническое состояние - 100% износ. Количество ремонтных муфт - 22. На основании Акта технического обследования №26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</si>
  <si>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</si>
  <si>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</si>
  <si>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</si>
  <si>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</si>
  <si>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</si>
  <si>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</si>
  <si>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</si>
  <si>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</si>
  <si>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</si>
  <si>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1.346 Км_x000d_
1.000  проч. ед. изм.</t>
  </si>
  <si>
    <t>Срок ввода объекта</t>
  </si>
  <si>
    <t>Фактическая стадия реализации проекта на отчётную дату</t>
  </si>
  <si>
    <t>Финансовая модель по проекту инвестиционной программы M_ТГС-015-021</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</si>
  <si>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</si>
  <si>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</si>
  <si>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</si>
  <si>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</si>
  <si>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</si>
  <si>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</si>
  <si>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</si>
  <si>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</si>
  <si>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</si>
  <si>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</si>
  <si>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</si>
  <si>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</si>
  <si>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</si>
  <si>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</si>
  <si>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</si>
  <si>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</si>
  <si>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</si>
  <si>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</si>
  <si>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</si>
  <si>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</si>
  <si>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</si>
  <si>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</si>
  <si>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</si>
  <si>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</si>
  <si>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</si>
  <si>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</si>
  <si>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</si>
  <si>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</si>
  <si>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</si>
  <si>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</si>
  <si>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</si>
  <si>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</si>
  <si>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</si>
  <si>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</si>
  <si>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</si>
  <si>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</si>
  <si>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</si>
  <si>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</si>
  <si>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</si>
  <si>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</si>
  <si>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</si>
  <si>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</si>
  <si>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</si>
  <si>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</si>
  <si>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</si>
  <si>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</si>
  <si>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</si>
  <si>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</si>
  <si>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</si>
  <si>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</si>
  <si>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</si>
  <si>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</si>
  <si>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</si>
  <si>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</si>
  <si>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</si>
  <si>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КЛ-6 кВ в Пролетарском районе РП 62 ф. 04 ПС 110/10 кВ №202 Пролетарская с заменой кабеля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</si>
  <si>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</si>
  <si>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</si>
  <si>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</si>
  <si>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</si>
  <si>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M_ТГС-015-021</t>
  </si>
  <si>
    <t>Техперевооружение КЛ 6 кВ РП 6/0,4 кВ №62 - ф.4 ПС 110/6 кВ 202 Пролетарская с заменой кабеля (протяженность 1,16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</si>
  <si>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</si>
  <si>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</si>
  <si>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</si>
  <si>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16.12.2021</t>
  </si>
  <si>
    <t>24.12.2021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</si>
  <si>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</si>
  <si>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</si>
  <si>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</si>
  <si>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</si>
  <si>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</si>
  <si>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</si>
  <si>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</si>
  <si>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</si>
  <si>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</si>
  <si>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702,353</t>
  </si>
  <si>
    <t>www.zakupki.gov.ru_x000d_
https://rosseti.roseltorg.ru</t>
  </si>
  <si>
    <t>2021-10-13</t>
  </si>
  <si>
    <t>2021-11-16</t>
  </si>
  <si>
    <t>2021-11-29</t>
  </si>
  <si>
    <t>2021-12-16</t>
  </si>
  <si>
    <t>2021-12-31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</si>
  <si>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</si>
  <si>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</si>
  <si>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</si>
  <si>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</si>
  <si>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</si>
  <si>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</si>
  <si>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</si>
  <si>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</si>
  <si>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</si>
  <si>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</si>
  <si>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</si>
  <si>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</si>
  <si>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</si>
  <si>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</si>
  <si>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</si>
  <si>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</si>
  <si>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</si>
  <si>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</si>
  <si>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</si>
  <si>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</si>
  <si>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</si>
  <si>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</si>
  <si>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</si>
  <si>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</si>
  <si>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</si>
  <si>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</si>
  <si>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</si>
  <si>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</si>
  <si>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</si>
  <si>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</si>
  <si>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</si>
  <si>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</si>
  <si>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</si>
  <si>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</si>
  <si>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</si>
  <si>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</si>
  <si>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</si>
  <si>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</si>
  <si>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</si>
  <si>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</si>
  <si>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</si>
  <si>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</si>
  <si>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</si>
  <si>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</si>
  <si>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</si>
  <si>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</si>
  <si>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</si>
  <si>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</si>
  <si>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</si>
  <si>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</si>
  <si>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</si>
  <si>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</si>
  <si>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</si>
  <si>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</si>
  <si>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</si>
  <si>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</si>
  <si>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</si>
  <si>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</si>
  <si>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</si>
  <si>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</si>
  <si>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</si>
  <si>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</si>
  <si>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</si>
  <si>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</si>
  <si>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</si>
  <si>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</si>
  <si>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</si>
  <si>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</si>
  <si>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</si>
  <si>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</si>
  <si>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</si>
  <si>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</si>
  <si>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</si>
  <si>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</si>
  <si>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</si>
  <si>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</si>
  <si>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</si>
  <si>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</si>
  <si>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</si>
  <si>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</si>
  <si>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</si>
  <si>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</si>
  <si>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</si>
  <si>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</si>
  <si>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</si>
  <si>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</si>
  <si>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</si>
  <si>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</si>
  <si>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</si>
  <si>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</si>
  <si>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</si>
  <si>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</si>
  <si>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</si>
  <si>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</si>
  <si>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</si>
  <si>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</si>
  <si>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62 - ПС 202 ф.4</t>
  </si>
  <si>
    <t>За период с 2018 по 2021гг прекращений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</si>
  <si>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</si>
  <si>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</si>
  <si>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</si>
  <si>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</si>
  <si>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</si>
  <si>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</si>
  <si>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</si>
  <si>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</si>
  <si>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</si>
  <si>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</si>
  <si>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</si>
  <si>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</si>
  <si>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</si>
  <si>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</si>
  <si>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</si>
  <si>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</si>
  <si>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</si>
  <si>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</si>
  <si>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</si>
  <si>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</si>
  <si>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</si>
  <si>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</si>
  <si>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</si>
  <si>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62 - ПС 202, ф4</t>
  </si>
  <si>
    <t>6кВ</t>
  </si>
  <si>
    <t>3*240</t>
  </si>
  <si>
    <t>АСБ 3*240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</si>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</sst>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77" formatCode="0.00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6"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6" fillId="0" borderId="10" xfId="0" applyFont="1" applyFill="1" applyBorder="1" applyAlignment="1">
      <alignment horizontal="center" vertical="center"/>
    </xf>
    <xf numFmtId="4" fontId="56"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6"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wrapText="1"/>
    </xf>
    <xf numFmtId="2" fontId="59" fillId="0" borderId="10" xfId="0" applyNumberFormat="1" applyFont="1" applyFill="1" applyBorder="1" applyAlignment="1">
      <alignment horizontal="center" vertical="center" wrapText="1"/>
    </xf>
    <xf numFmtId="1" fontId="59" fillId="0" borderId="10" xfId="0" applyNumberFormat="1" applyFont="1" applyFill="1" applyBorder="1" applyAlignment="1">
      <alignment horizontal="center" vertical="center" wrapText="1"/>
    </xf>
    <xf numFmtId="177" fontId="59" fillId="0" borderId="10" xfId="0" applyNumberFormat="1" applyFont="1" applyFill="1" applyBorder="1" applyAlignment="1">
      <alignment horizontal="center" vertical="center" wrapText="1"/>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6630442"/>
        <c:axId val="28923572"/>
      </c:lineChart>
      <c:catAx>
        <c:axId val="3663044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923572"/>
        <c:crosses val="autoZero"/>
        <c:lblOffset val="100"/>
        <c:noMultiLvlLbl val="0"/>
      </c:catAx>
      <c:valAx>
        <c:axId val="2892357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663044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12.542107</v>
      </c>
    </row>
    <row r="49" spans="1:3" s="0" customFormat="1" ht="71.25" customHeight="1" thickBot="1">
      <c r="A49" s="142" t="s">
        <v>232</v>
      </c>
      <c r="B49" s="143" t="s">
        <v>258</v>
      </c>
      <c r="C49" s="144">
        <v>10.451756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0.20000599999999999</v>
      </c>
      <c r="D24" s="159">
        <v>13.502922999999999</v>
      </c>
      <c r="E24" s="159">
        <v>12.542107</v>
      </c>
      <c r="F24" s="159">
        <v>12.542107</v>
      </c>
      <c r="G24" s="159">
        <v>0</v>
      </c>
      <c r="H24" s="159">
        <v>0</v>
      </c>
      <c r="I24" s="159" t="s">
        <v>265</v>
      </c>
      <c r="J24" s="159">
        <v>12.542107</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12.542107</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0.20000599999999999</v>
      </c>
      <c r="D27" s="124">
        <v>13.502922999999999</v>
      </c>
      <c r="E27" s="124">
        <v>12.542107</v>
      </c>
      <c r="F27" s="124">
        <v>12.542107</v>
      </c>
      <c r="G27" s="124">
        <v>0</v>
      </c>
      <c r="H27" s="124">
        <v>0</v>
      </c>
      <c r="I27" s="124" t="s">
        <v>265</v>
      </c>
      <c r="J27" s="124">
        <v>12.542107</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12.542107</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0.16667199999999999</v>
      </c>
      <c r="D30" s="159">
        <v>11.252435999999999</v>
      </c>
      <c r="E30" s="159">
        <v>10.451756</v>
      </c>
      <c r="F30" s="159">
        <v>10.451756</v>
      </c>
      <c r="G30" s="159">
        <v>0</v>
      </c>
      <c r="H30" s="159">
        <v>0</v>
      </c>
      <c r="I30" s="159" t="s">
        <v>265</v>
      </c>
      <c r="J30" s="159">
        <v>10.451756</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10.451756</v>
      </c>
    </row>
    <row r="31" spans="1:29" ht="15.75">
      <c r="A31" s="161" t="s">
        <v>118</v>
      </c>
      <c r="B31" s="32" t="s">
        <v>117</v>
      </c>
      <c r="C31" s="124">
        <v>0.16667199999999999</v>
      </c>
      <c r="D31" s="124">
        <v>0.80067999999999995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10.056283000000001</v>
      </c>
      <c r="E32" s="124">
        <v>10.056283000000001</v>
      </c>
      <c r="F32" s="124">
        <v>10.056283000000001</v>
      </c>
      <c r="G32" s="124">
        <v>0</v>
      </c>
      <c r="H32" s="124">
        <v>0</v>
      </c>
      <c r="I32" s="124" t="s">
        <v>265</v>
      </c>
      <c r="J32" s="124">
        <v>10.056283000000001</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10.056283000000001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0.39547300000000002</v>
      </c>
      <c r="E34" s="124">
        <v>0.39547300000000002</v>
      </c>
      <c r="F34" s="124">
        <v>0.39547300000000002</v>
      </c>
      <c r="G34" s="124">
        <v>0</v>
      </c>
      <c r="H34" s="124">
        <v>0</v>
      </c>
      <c r="I34" s="124" t="s">
        <v>265</v>
      </c>
      <c r="J34" s="124">
        <v>0.39547300000000002</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0.39547300000000002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1.3460000000000001</v>
      </c>
      <c r="E41" s="124">
        <v>1.3460000000000001</v>
      </c>
      <c r="F41" s="124">
        <v>1.3460000000000001</v>
      </c>
      <c r="G41" s="124">
        <v>0</v>
      </c>
      <c r="H41" s="124">
        <v>0</v>
      </c>
      <c r="I41" s="124" t="s">
        <v>265</v>
      </c>
      <c r="J41" s="124">
        <v>1.3460000000000001</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1.3460000000000001</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1.3460000000000001</v>
      </c>
      <c r="E49" s="124">
        <v>1.3460000000000001</v>
      </c>
      <c r="F49" s="124">
        <v>1.3460000000000001</v>
      </c>
      <c r="G49" s="124">
        <v>0</v>
      </c>
      <c r="H49" s="124">
        <v>0</v>
      </c>
      <c r="I49" s="124" t="s">
        <v>265</v>
      </c>
      <c r="J49" s="124">
        <v>1.3460000000000001</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1.3460000000000001</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0.16667199999999999</v>
      </c>
      <c r="D52" s="124">
        <v>11.252435999999999</v>
      </c>
      <c r="E52" s="124">
        <v>11.252435999999999</v>
      </c>
      <c r="F52" s="124">
        <v>11.252435999999999</v>
      </c>
      <c r="G52" s="124">
        <v>0</v>
      </c>
      <c r="H52" s="124">
        <v>0</v>
      </c>
      <c r="I52" s="124" t="s">
        <v>265</v>
      </c>
      <c r="J52" s="124">
        <v>11.252435999999999</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11.252435999999999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1.3460000000000001</v>
      </c>
      <c r="E56" s="124">
        <v>1.3460000000000001</v>
      </c>
      <c r="F56" s="124">
        <v>1.3460000000000001</v>
      </c>
      <c r="G56" s="124">
        <v>0</v>
      </c>
      <c r="H56" s="124">
        <v>0</v>
      </c>
      <c r="I56" s="124" t="s">
        <v>265</v>
      </c>
      <c r="J56" s="124">
        <v>1.3460000000000001</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1.3460000000000001</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№62 - ф.4 ПС 110/6 кВ 202 Пролетарская с заменой кабеля (протяженность 1,16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78.5">
      <c r="A26" s="256">
        <v>1</v>
      </c>
      <c r="B26" s="256" t="s">
        <v>278</v>
      </c>
      <c r="C26" s="256" t="s">
        <v>290</v>
      </c>
      <c r="D26" s="256">
        <v>2023</v>
      </c>
      <c r="E26" s="256">
        <v>1</v>
      </c>
      <c r="F26" s="256" t="s">
        <v>265</v>
      </c>
      <c r="G26" s="256"/>
      <c r="H26" s="256"/>
      <c r="I26" s="256"/>
      <c r="J26" s="256"/>
      <c r="K26" s="256">
        <v>1.3460000000000001</v>
      </c>
      <c r="L26" s="256"/>
      <c r="M26" s="256" t="s">
        <v>273</v>
      </c>
      <c r="N26" s="256" t="s">
        <v>351</v>
      </c>
      <c r="O26" s="256" t="s">
        <v>368</v>
      </c>
      <c r="P26" s="256">
        <v>704.774</v>
      </c>
      <c r="Q26" s="256" t="s">
        <v>369</v>
      </c>
      <c r="R26" s="256">
        <v>704.774</v>
      </c>
      <c r="S26" s="256" t="s">
        <v>370</v>
      </c>
      <c r="T26" s="256" t="s">
        <v>370</v>
      </c>
      <c r="U26" s="256">
        <v>1</v>
      </c>
      <c r="V26" s="256">
        <v>1</v>
      </c>
      <c r="W26" s="256" t="s">
        <v>371</v>
      </c>
      <c r="X26" s="256" t="s">
        <v>372</v>
      </c>
      <c r="Y26" s="256"/>
      <c r="Z26" s="256"/>
      <c r="AA26" s="256"/>
      <c r="AB26" s="256">
        <v>702.35299999999995</v>
      </c>
      <c r="AC26" s="256" t="s">
        <v>371</v>
      </c>
      <c r="AD26" s="256">
        <v>842.82299999999998</v>
      </c>
      <c r="AE26" s="256">
        <v>842.82299999999998</v>
      </c>
      <c r="AF26" s="256">
        <v>32110722722</v>
      </c>
      <c r="AG26" s="256" t="s">
        <v>373</v>
      </c>
      <c r="AH26" s="256"/>
      <c r="AI26" s="256" t="s">
        <v>374</v>
      </c>
      <c r="AJ26" s="256" t="s">
        <v>375</v>
      </c>
      <c r="AK26" s="256" t="s">
        <v>376</v>
      </c>
      <c r="AL26" s="256"/>
      <c r="AM26" s="256"/>
      <c r="AN26" s="256"/>
      <c r="AO26" s="256"/>
      <c r="AP26" s="256"/>
      <c r="AQ26" s="256" t="s">
        <v>377</v>
      </c>
      <c r="AR26" s="256" t="s">
        <v>377</v>
      </c>
      <c r="AS26" s="256" t="s">
        <v>377</v>
      </c>
      <c r="AT26" s="256" t="s">
        <v>378</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№62 - ф.4 ПС 110/6 кВ 202 Пролетарская с заменой кабеля (протяженность 1,16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№62 - ф.4 ПС 110/6 кВ 202 Пролетарская с заменой кабеля (протяженность 1,16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13.502922999999999</v>
      </c>
    </row>
    <row r="28" spans="1:2" ht="16.5" thickBot="1">
      <c r="A28" s="90" t="s">
        <v>297</v>
      </c>
      <c r="B28" s="91" t="s">
        <v>369</v>
      </c>
    </row>
    <row r="29" spans="1:2" ht="29.25" thickBot="1">
      <c r="A29" s="92" t="s">
        <v>299</v>
      </c>
      <c r="B29" s="93">
        <v>13.503</v>
      </c>
    </row>
    <row r="30" spans="1:2" ht="29.25" thickBot="1">
      <c r="A30" s="92" t="s">
        <v>300</v>
      </c>
      <c r="B30" s="94">
        <v>0</v>
      </c>
    </row>
    <row r="31" spans="1:2" ht="16.5" thickBot="1">
      <c r="A31" s="95" t="s">
        <v>301</v>
      </c>
      <c r="B31" s="95"/>
    </row>
    <row r="32" spans="1:2" ht="29.25" thickBot="1">
      <c r="A32" s="92" t="s">
        <v>302</v>
      </c>
      <c r="B32" s="95" t="s">
        <v>371</v>
      </c>
    </row>
    <row r="33" spans="1:2" ht="16.5" thickBot="1">
      <c r="A33" s="95" t="s">
        <v>303</v>
      </c>
      <c r="B33" s="95">
        <v>0.84299999999999997</v>
      </c>
    </row>
    <row r="34" spans="1:2" ht="16.5" thickBot="1">
      <c r="A34" s="95" t="s">
        <v>304</v>
      </c>
      <c r="B34" s="118">
        <f>IFERROR(T8R33/T8R27,"-")</f>
        <v>0.062430926992622267</v>
      </c>
    </row>
    <row r="35" spans="1:2" ht="16.5" thickBot="1">
      <c r="A35" s="95" t="s">
        <v>305</v>
      </c>
      <c r="B35" s="95">
        <v>0.96099999999999997</v>
      </c>
    </row>
    <row r="36" spans="1:2" ht="16.5" thickBot="1">
      <c r="A36" s="95" t="s">
        <v>306</v>
      </c>
      <c r="B36" s="95">
        <v>0.80100000000000005</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0.070999999999999994</v>
      </c>
    </row>
    <row r="50" spans="1:2" ht="16.5" thickBot="1">
      <c r="A50" s="98" t="s">
        <v>311</v>
      </c>
      <c r="B50" s="119">
        <v>0</v>
      </c>
    </row>
    <row r="51" spans="1:2" ht="16.5" thickBot="1">
      <c r="A51" s="98" t="s">
        <v>312</v>
      </c>
      <c r="B51" s="119">
        <v>0.96099999999999997</v>
      </c>
    </row>
    <row r="52" spans="1:2" ht="16.5" thickBot="1">
      <c r="A52" s="99" t="s">
        <v>313</v>
      </c>
      <c r="B52" s="120">
        <f>IFERROR(T8R53/T1C24,"-")</f>
        <v>0.076621894550891648</v>
      </c>
    </row>
    <row r="53" spans="1:2" ht="16.5" thickBot="1">
      <c r="A53" s="99" t="s">
        <v>314</v>
      </c>
      <c r="B53" s="100">
        <v>0.96099999999999997</v>
      </c>
    </row>
    <row r="54" spans="1:2" ht="16.5" thickBot="1">
      <c r="A54" s="99" t="s">
        <v>315</v>
      </c>
      <c r="B54" s="120">
        <f>IFERROR(T8R55/T1C25,"-")</f>
        <v>0.076637839612788514</v>
      </c>
    </row>
    <row r="55" spans="1:2" ht="16.5" thickBot="1">
      <c r="A55" s="101" t="s">
        <v>316</v>
      </c>
      <c r="B55" s="102">
        <v>0.80100000000000005</v>
      </c>
    </row>
    <row r="56" spans="1:2" ht="15.75" customHeight="1">
      <c r="A56" s="96" t="s">
        <v>317</v>
      </c>
      <c r="B56" s="103"/>
    </row>
    <row r="57" spans="1:2" ht="15.75">
      <c r="A57" s="104" t="s">
        <v>318</v>
      </c>
      <c r="B57" s="105"/>
    </row>
    <row r="58" spans="1:2" ht="30">
      <c r="A58" s="104" t="s">
        <v>319</v>
      </c>
      <c r="B58" s="105" t="s">
        <v>371</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523</v>
      </c>
      <c r="C19" s="388" t="s">
        <v>524</v>
      </c>
      <c r="D19" s="387" t="s">
        <v>525</v>
      </c>
      <c r="E19" s="387" t="s">
        <v>526</v>
      </c>
      <c r="F19" s="387" t="s">
        <v>527</v>
      </c>
      <c r="G19" s="387" t="s">
        <v>528</v>
      </c>
      <c r="H19" s="387" t="s">
        <v>529</v>
      </c>
      <c r="I19" s="387" t="s">
        <v>530</v>
      </c>
      <c r="J19" s="387" t="s">
        <v>531</v>
      </c>
      <c r="K19" s="387" t="s">
        <v>480</v>
      </c>
      <c r="L19" s="387" t="s">
        <v>532</v>
      </c>
      <c r="M19" s="387" t="s">
        <v>533</v>
      </c>
      <c r="N19" s="387" t="s">
        <v>534</v>
      </c>
      <c r="O19" s="387" t="s">
        <v>535</v>
      </c>
      <c r="P19" s="387" t="s">
        <v>536</v>
      </c>
      <c r="Q19" s="387" t="s">
        <v>537</v>
      </c>
      <c r="R19" s="387"/>
      <c r="S19" s="389" t="s">
        <v>538</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539</v>
      </c>
      <c r="R20" s="392" t="s">
        <v>540</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541</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542</v>
      </c>
      <c r="C21" s="398"/>
      <c r="D21" s="399" t="s">
        <v>543</v>
      </c>
      <c r="E21" s="397" t="s">
        <v>544</v>
      </c>
      <c r="F21" s="398"/>
      <c r="G21" s="397" t="s">
        <v>545</v>
      </c>
      <c r="H21" s="398"/>
      <c r="I21" s="397" t="s">
        <v>546</v>
      </c>
      <c r="J21" s="398"/>
      <c r="K21" s="399" t="s">
        <v>547</v>
      </c>
      <c r="L21" s="397" t="s">
        <v>548</v>
      </c>
      <c r="M21" s="398"/>
      <c r="N21" s="397" t="s">
        <v>549</v>
      </c>
      <c r="O21" s="398"/>
      <c r="P21" s="399" t="s">
        <v>550</v>
      </c>
      <c r="Q21" s="359" t="s">
        <v>490</v>
      </c>
      <c r="R21" s="361"/>
      <c r="S21" s="359" t="s">
        <v>491</v>
      </c>
      <c r="T21" s="360"/>
    </row>
    <row r="22" spans="1:20" ht="204.75" customHeight="1">
      <c r="A22" s="400"/>
      <c r="B22" s="401"/>
      <c r="C22" s="402"/>
      <c r="D22" s="403"/>
      <c r="E22" s="401"/>
      <c r="F22" s="402"/>
      <c r="G22" s="401"/>
      <c r="H22" s="402"/>
      <c r="I22" s="401"/>
      <c r="J22" s="402"/>
      <c r="K22" s="404"/>
      <c r="L22" s="401"/>
      <c r="M22" s="402"/>
      <c r="N22" s="401"/>
      <c r="O22" s="402"/>
      <c r="P22" s="404"/>
      <c r="Q22" s="366" t="s">
        <v>494</v>
      </c>
      <c r="R22" s="366" t="s">
        <v>495</v>
      </c>
      <c r="S22" s="366" t="s">
        <v>496</v>
      </c>
      <c r="T22" s="366" t="s">
        <v>497</v>
      </c>
    </row>
    <row r="23" spans="1:20" ht="51.75" customHeight="1">
      <c r="A23" s="405"/>
      <c r="B23" s="406" t="s">
        <v>498</v>
      </c>
      <c r="C23" s="406" t="s">
        <v>499</v>
      </c>
      <c r="D23" s="404"/>
      <c r="E23" s="406" t="s">
        <v>498</v>
      </c>
      <c r="F23" s="406" t="s">
        <v>499</v>
      </c>
      <c r="G23" s="406" t="s">
        <v>498</v>
      </c>
      <c r="H23" s="406" t="s">
        <v>499</v>
      </c>
      <c r="I23" s="406" t="s">
        <v>498</v>
      </c>
      <c r="J23" s="406" t="s">
        <v>499</v>
      </c>
      <c r="K23" s="406" t="s">
        <v>498</v>
      </c>
      <c r="L23" s="406" t="s">
        <v>498</v>
      </c>
      <c r="M23" s="406" t="s">
        <v>499</v>
      </c>
      <c r="N23" s="406" t="s">
        <v>498</v>
      </c>
      <c r="O23" s="406" t="s">
        <v>499</v>
      </c>
      <c r="P23" s="404" t="s">
        <v>498</v>
      </c>
      <c r="Q23" s="366" t="s">
        <v>498</v>
      </c>
      <c r="R23" s="366" t="s">
        <v>498</v>
      </c>
      <c r="S23" s="366" t="s">
        <v>498</v>
      </c>
      <c r="T23" s="366" t="s">
        <v>498</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477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478</v>
      </c>
      <c r="C21" s="358"/>
      <c r="D21" s="357" t="s">
        <v>479</v>
      </c>
      <c r="E21" s="358"/>
      <c r="F21" s="359" t="s">
        <v>480</v>
      </c>
      <c r="G21" s="360"/>
      <c r="H21" s="360"/>
      <c r="I21" s="361"/>
      <c r="J21" s="356" t="s">
        <v>481</v>
      </c>
      <c r="K21" s="357" t="s">
        <v>482</v>
      </c>
      <c r="L21" s="358"/>
      <c r="M21" s="357" t="s">
        <v>483</v>
      </c>
      <c r="N21" s="358"/>
      <c r="O21" s="357" t="s">
        <v>484</v>
      </c>
      <c r="P21" s="358"/>
      <c r="Q21" s="357" t="s">
        <v>485</v>
      </c>
      <c r="R21" s="358"/>
      <c r="S21" s="356" t="s">
        <v>486</v>
      </c>
      <c r="T21" s="356" t="s">
        <v>487</v>
      </c>
      <c r="U21" s="356" t="s">
        <v>488</v>
      </c>
      <c r="V21" s="357" t="s">
        <v>489</v>
      </c>
      <c r="W21" s="358"/>
      <c r="X21" s="359" t="s">
        <v>490</v>
      </c>
      <c r="Y21" s="360"/>
      <c r="Z21" s="359" t="s">
        <v>491</v>
      </c>
      <c r="AA21" s="360"/>
    </row>
    <row r="22" spans="1:27" ht="216" customHeight="1">
      <c r="A22" s="362"/>
      <c r="B22" s="363"/>
      <c r="C22" s="364"/>
      <c r="D22" s="363"/>
      <c r="E22" s="364"/>
      <c r="F22" s="359" t="s">
        <v>492</v>
      </c>
      <c r="G22" s="361"/>
      <c r="H22" s="359" t="s">
        <v>493</v>
      </c>
      <c r="I22" s="361"/>
      <c r="J22" s="365"/>
      <c r="K22" s="363"/>
      <c r="L22" s="364"/>
      <c r="M22" s="363"/>
      <c r="N22" s="364"/>
      <c r="O22" s="363"/>
      <c r="P22" s="364"/>
      <c r="Q22" s="363"/>
      <c r="R22" s="364"/>
      <c r="S22" s="365"/>
      <c r="T22" s="365"/>
      <c r="U22" s="365"/>
      <c r="V22" s="363"/>
      <c r="W22" s="364"/>
      <c r="X22" s="366" t="s">
        <v>494</v>
      </c>
      <c r="Y22" s="366" t="s">
        <v>495</v>
      </c>
      <c r="Z22" s="366" t="s">
        <v>496</v>
      </c>
      <c r="AA22" s="366" t="s">
        <v>497</v>
      </c>
    </row>
    <row r="23" spans="1:27" ht="60" customHeight="1">
      <c r="A23" s="365"/>
      <c r="B23" s="365" t="s">
        <v>498</v>
      </c>
      <c r="C23" s="365" t="s">
        <v>499</v>
      </c>
      <c r="D23" s="365" t="s">
        <v>498</v>
      </c>
      <c r="E23" s="365" t="s">
        <v>499</v>
      </c>
      <c r="F23" s="365" t="s">
        <v>498</v>
      </c>
      <c r="G23" s="365" t="s">
        <v>499</v>
      </c>
      <c r="H23" s="365" t="s">
        <v>498</v>
      </c>
      <c r="I23" s="365" t="s">
        <v>499</v>
      </c>
      <c r="J23" s="365" t="s">
        <v>498</v>
      </c>
      <c r="K23" s="365" t="s">
        <v>498</v>
      </c>
      <c r="L23" s="365" t="s">
        <v>499</v>
      </c>
      <c r="M23" s="365" t="s">
        <v>498</v>
      </c>
      <c r="N23" s="365" t="s">
        <v>499</v>
      </c>
      <c r="O23" s="365" t="s">
        <v>498</v>
      </c>
      <c r="P23" s="365" t="s">
        <v>499</v>
      </c>
      <c r="Q23" s="365" t="s">
        <v>498</v>
      </c>
      <c r="R23" s="365" t="s">
        <v>499</v>
      </c>
      <c r="S23" s="365" t="s">
        <v>498</v>
      </c>
      <c r="T23" s="365" t="s">
        <v>498</v>
      </c>
      <c r="U23" s="365" t="s">
        <v>498</v>
      </c>
      <c r="V23" s="365" t="s">
        <v>498</v>
      </c>
      <c r="W23" s="365" t="s">
        <v>499</v>
      </c>
      <c r="X23" s="365" t="s">
        <v>498</v>
      </c>
      <c r="Y23" s="365" t="s">
        <v>498</v>
      </c>
      <c r="Z23" s="366" t="s">
        <v>498</v>
      </c>
      <c r="AA23" s="366" t="s">
        <v>498</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c r="B25" s="354" t="s">
        <v>500</v>
      </c>
      <c r="C25" s="354" t="s">
        <v>500</v>
      </c>
      <c r="D25" s="354" t="s">
        <v>500</v>
      </c>
      <c r="E25" s="354" t="s">
        <v>500</v>
      </c>
      <c r="F25" s="354" t="s">
        <v>501</v>
      </c>
      <c r="G25" s="354" t="s">
        <v>501</v>
      </c>
      <c r="H25" s="354" t="s">
        <v>501</v>
      </c>
      <c r="I25" s="354" t="s">
        <v>501</v>
      </c>
      <c r="J25" s="354">
        <v>1978</v>
      </c>
      <c r="K25" s="354">
        <v>1</v>
      </c>
      <c r="L25" s="354">
        <v>1</v>
      </c>
      <c r="M25" s="354" t="s">
        <v>502</v>
      </c>
      <c r="N25" s="354" t="s">
        <v>502</v>
      </c>
      <c r="O25" s="354" t="s">
        <v>503</v>
      </c>
      <c r="P25" s="354" t="s">
        <v>504</v>
      </c>
      <c r="Q25" s="354">
        <v>1.04</v>
      </c>
      <c r="R25" s="354">
        <v>1.1599999999999999</v>
      </c>
      <c r="S25" s="354" t="s">
        <v>183</v>
      </c>
      <c r="T25" s="354">
        <v>2019</v>
      </c>
      <c r="U25" s="354">
        <v>22</v>
      </c>
      <c r="V25" s="354" t="s">
        <v>505</v>
      </c>
      <c r="W25" s="354" t="s">
        <v>505</v>
      </c>
      <c r="X25" s="354" t="s">
        <v>183</v>
      </c>
      <c r="Y25" s="354" t="s">
        <v>183</v>
      </c>
      <c r="Z25" s="354" t="s">
        <v>183</v>
      </c>
      <c r="AA25" s="354" t="s">
        <v>183</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5"/>
      <c r="AB16" s="335"/>
    </row>
    <row r="17" spans="1:28" ht="1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5"/>
      <c r="AB17" s="335"/>
    </row>
    <row r="18" spans="1:28" ht="1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5"/>
      <c r="AB18" s="335"/>
    </row>
    <row r="19" spans="1:28" ht="1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5"/>
      <c r="AB19" s="335"/>
    </row>
    <row r="20" spans="1:28" ht="1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7"/>
      <c r="AB20" s="337"/>
    </row>
    <row r="21" spans="1:28" ht="1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7"/>
      <c r="AB21" s="337"/>
    </row>
    <row r="22" spans="1:28" ht="15">
      <c r="A22" s="338" t="s">
        <v>448</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9"/>
      <c r="AB22" s="339"/>
    </row>
    <row r="23" spans="1:26" ht="32.25" customHeight="1">
      <c r="A23" s="340" t="s">
        <v>449</v>
      </c>
      <c r="B23" s="341"/>
      <c r="C23" s="341"/>
      <c r="D23" s="341"/>
      <c r="E23" s="341"/>
      <c r="F23" s="341"/>
      <c r="G23" s="341"/>
      <c r="H23" s="341"/>
      <c r="I23" s="341"/>
      <c r="J23" s="341"/>
      <c r="K23" s="341"/>
      <c r="L23" s="342"/>
      <c r="M23" s="343" t="s">
        <v>450</v>
      </c>
      <c r="N23" s="343"/>
      <c r="O23" s="343"/>
      <c r="P23" s="343"/>
      <c r="Q23" s="343"/>
      <c r="R23" s="343"/>
      <c r="S23" s="343"/>
      <c r="T23" s="343"/>
      <c r="U23" s="343"/>
      <c r="V23" s="343"/>
      <c r="W23" s="343"/>
      <c r="X23" s="343"/>
      <c r="Y23" s="343"/>
      <c r="Z23" s="343"/>
    </row>
    <row r="24" spans="1:26" ht="151.5" customHeight="1">
      <c r="A24" s="343" t="s">
        <v>451</v>
      </c>
      <c r="B24" s="344" t="s">
        <v>452</v>
      </c>
      <c r="C24" s="343" t="s">
        <v>453</v>
      </c>
      <c r="D24" s="343" t="s">
        <v>454</v>
      </c>
      <c r="E24" s="343" t="s">
        <v>455</v>
      </c>
      <c r="F24" s="343" t="s">
        <v>456</v>
      </c>
      <c r="G24" s="343" t="s">
        <v>457</v>
      </c>
      <c r="H24" s="343" t="s">
        <v>458</v>
      </c>
      <c r="I24" s="343" t="s">
        <v>459</v>
      </c>
      <c r="J24" s="343" t="s">
        <v>460</v>
      </c>
      <c r="K24" s="344" t="s">
        <v>461</v>
      </c>
      <c r="L24" s="344" t="s">
        <v>462</v>
      </c>
      <c r="M24" s="345" t="s">
        <v>463</v>
      </c>
      <c r="N24" s="344" t="s">
        <v>464</v>
      </c>
      <c r="O24" s="343" t="s">
        <v>465</v>
      </c>
      <c r="P24" s="343" t="s">
        <v>466</v>
      </c>
      <c r="Q24" s="343" t="s">
        <v>467</v>
      </c>
      <c r="R24" s="343" t="s">
        <v>458</v>
      </c>
      <c r="S24" s="343" t="s">
        <v>468</v>
      </c>
      <c r="T24" s="343" t="s">
        <v>469</v>
      </c>
      <c r="U24" s="343" t="s">
        <v>470</v>
      </c>
      <c r="V24" s="343" t="s">
        <v>467</v>
      </c>
      <c r="W24" s="346" t="s">
        <v>471</v>
      </c>
      <c r="X24" s="346" t="s">
        <v>472</v>
      </c>
      <c r="Y24" s="346" t="s">
        <v>473</v>
      </c>
      <c r="Z24" s="347" t="s">
        <v>474</v>
      </c>
    </row>
    <row r="25" spans="1:26" ht="16.5" customHeight="1">
      <c r="A25" s="343">
        <v>1</v>
      </c>
      <c r="B25" s="344">
        <v>2</v>
      </c>
      <c r="C25" s="343">
        <v>3</v>
      </c>
      <c r="D25" s="344">
        <v>4</v>
      </c>
      <c r="E25" s="343">
        <v>5</v>
      </c>
      <c r="F25" s="344">
        <v>6</v>
      </c>
      <c r="G25" s="343">
        <v>7</v>
      </c>
      <c r="H25" s="344">
        <v>8</v>
      </c>
      <c r="I25" s="343">
        <v>9</v>
      </c>
      <c r="J25" s="344">
        <v>10</v>
      </c>
      <c r="K25" s="343">
        <v>11</v>
      </c>
      <c r="L25" s="344">
        <v>12</v>
      </c>
      <c r="M25" s="343">
        <v>13</v>
      </c>
      <c r="N25" s="344">
        <v>14</v>
      </c>
      <c r="O25" s="343">
        <v>15</v>
      </c>
      <c r="P25" s="344">
        <v>16</v>
      </c>
      <c r="Q25" s="343">
        <v>17</v>
      </c>
      <c r="R25" s="344">
        <v>18</v>
      </c>
      <c r="S25" s="343">
        <v>19</v>
      </c>
      <c r="T25" s="344">
        <v>20</v>
      </c>
      <c r="U25" s="343">
        <v>21</v>
      </c>
      <c r="V25" s="344">
        <v>22</v>
      </c>
      <c r="W25" s="343">
        <v>23</v>
      </c>
      <c r="X25" s="344">
        <v>24</v>
      </c>
      <c r="Y25" s="343">
        <v>25</v>
      </c>
      <c r="Z25" s="344">
        <v>26</v>
      </c>
    </row>
    <row r="26" spans="1:26" ht="15">
      <c r="A26" s="348"/>
      <c r="B26" s="348" t="s">
        <v>475</v>
      </c>
      <c r="C26" s="349">
        <v>0</v>
      </c>
      <c r="D26" s="350">
        <v>0</v>
      </c>
      <c r="E26" s="350">
        <v>0</v>
      </c>
      <c r="F26" s="350">
        <v>0</v>
      </c>
      <c r="G26" s="350">
        <v>0</v>
      </c>
      <c r="H26" s="350">
        <v>0</v>
      </c>
      <c r="I26" s="350">
        <v>0</v>
      </c>
      <c r="J26" s="350">
        <v>0</v>
      </c>
      <c r="K26" s="350">
        <v>0</v>
      </c>
      <c r="L26" s="350">
        <v>0</v>
      </c>
      <c r="M26" s="350">
        <v>2023</v>
      </c>
      <c r="N26" s="350">
        <v>0</v>
      </c>
      <c r="O26" s="349">
        <v>0</v>
      </c>
      <c r="P26" s="349">
        <v>0</v>
      </c>
      <c r="Q26" s="349">
        <v>0</v>
      </c>
      <c r="R26" s="350">
        <v>0</v>
      </c>
      <c r="S26" s="351">
        <v>0</v>
      </c>
      <c r="T26" s="351">
        <v>0</v>
      </c>
      <c r="U26" s="351">
        <v>0</v>
      </c>
      <c r="V26" s="351">
        <v>0</v>
      </c>
      <c r="W26" s="351">
        <v>0</v>
      </c>
      <c r="X26" s="351">
        <v>0</v>
      </c>
      <c r="Y26" s="351">
        <v>0</v>
      </c>
      <c r="Z26" s="352" t="s">
        <v>476</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506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4" t="s">
        <v>1</v>
      </c>
      <c r="B19" s="374" t="s">
        <v>507</v>
      </c>
      <c r="C19" s="374" t="s">
        <v>508</v>
      </c>
      <c r="D19" s="374" t="s">
        <v>509</v>
      </c>
      <c r="E19" s="375" t="s">
        <v>510</v>
      </c>
      <c r="F19" s="376"/>
      <c r="G19" s="376"/>
      <c r="H19" s="376"/>
      <c r="I19" s="377"/>
      <c r="J19" s="374" t="s">
        <v>511</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512</v>
      </c>
      <c r="F20" s="378" t="s">
        <v>513</v>
      </c>
      <c r="G20" s="378" t="s">
        <v>514</v>
      </c>
      <c r="H20" s="378" t="s">
        <v>515</v>
      </c>
      <c r="I20" s="378" t="s">
        <v>72</v>
      </c>
      <c r="J20" s="378" t="s">
        <v>516</v>
      </c>
      <c r="K20" s="378" t="s">
        <v>517</v>
      </c>
      <c r="L20" s="379" t="s">
        <v>518</v>
      </c>
      <c r="M20" s="380" t="s">
        <v>519</v>
      </c>
      <c r="N20" s="380" t="s">
        <v>520</v>
      </c>
      <c r="O20" s="380" t="s">
        <v>521</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295</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379</v>
      </c>
    </row>
    <row r="8" spans="1:11" ht="15.75">
      <c r="A8" s="260"/>
      <c r="B8" s="260"/>
      <c r="C8" s="260"/>
      <c r="D8" s="260"/>
      <c r="E8" s="260"/>
      <c r="F8" s="260"/>
      <c r="G8" s="260"/>
      <c r="H8" s="260"/>
      <c r="I8" s="260"/>
      <c r="K8" s="261" t="s">
        <v>380</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381</v>
      </c>
    </row>
    <row r="11" spans="1:11" ht="15.75">
      <c r="A11" s="260"/>
      <c r="B11" s="260"/>
      <c r="C11" s="260"/>
      <c r="D11" s="260"/>
      <c r="E11" s="260"/>
      <c r="F11" s="260"/>
      <c r="G11" s="260"/>
      <c r="H11" s="260"/>
      <c r="I11" s="260"/>
      <c r="K11" s="261" t="s">
        <v>382</v>
      </c>
    </row>
    <row r="12" spans="1:11" ht="15.75">
      <c r="A12" s="263"/>
      <c r="K12" s="261" t="s">
        <v>383</v>
      </c>
    </row>
    <row r="13" spans="1:8" ht="16.5" thickBot="1">
      <c r="A13" s="258" t="s">
        <v>384</v>
      </c>
      <c r="B13" s="258" t="s">
        <v>385</v>
      </c>
      <c r="C13" s="264" t="s">
        <v>386</v>
      </c>
      <c r="D13" s="265"/>
      <c r="E13" s="266"/>
      <c r="F13" s="266"/>
      <c r="G13" s="266"/>
      <c r="H13" s="266"/>
    </row>
    <row r="14" spans="1:2" ht="15.75">
      <c r="A14" s="267" t="s">
        <v>387</v>
      </c>
      <c r="B14" s="268">
        <v>11252.436</v>
      </c>
    </row>
    <row r="15" spans="1:2" ht="15.75">
      <c r="A15" s="269" t="s">
        <v>388</v>
      </c>
      <c r="B15" s="270">
        <v>0</v>
      </c>
    </row>
    <row r="16" spans="1:4" ht="15.75">
      <c r="A16" s="271" t="s">
        <v>389</v>
      </c>
      <c r="B16" s="272">
        <v>0</v>
      </c>
      <c r="D16" s="263" t="s">
        <v>390</v>
      </c>
    </row>
    <row r="17" spans="1:14" ht="16.5" thickBot="1">
      <c r="A17" s="273" t="s">
        <v>391</v>
      </c>
      <c r="B17" s="274">
        <v>1</v>
      </c>
      <c r="D17" s="275" t="s">
        <v>392</v>
      </c>
      <c r="E17" s="275"/>
      <c r="F17" s="276"/>
      <c r="G17" s="276" t="str">
        <f>IF(AND(0&lt;SUM(B80:AF80),SUM(B80:AF80)&lt;=10),SUM(B80:AF80),"не окупается")</f>
        <v>не окупается</v>
      </c>
      <c r="K17" s="277"/>
      <c r="N17" s="278"/>
    </row>
    <row r="18" spans="1:11" ht="15.75">
      <c r="A18" s="267" t="s">
        <v>393</v>
      </c>
      <c r="B18" s="268">
        <v>0</v>
      </c>
      <c r="D18" s="275" t="s">
        <v>394</v>
      </c>
      <c r="E18" s="275"/>
      <c r="F18" s="279"/>
      <c r="G18" s="276" t="str">
        <f>IF(AND(0&lt;SUM(B81:AF81),SUM(B81:AF81)&lt;=10),SUM(B81:AF81),"не окупается")</f>
        <v>не окупается</v>
      </c>
      <c r="K18" s="277"/>
    </row>
    <row r="19" spans="1:11" ht="15.75">
      <c r="A19" s="269" t="s">
        <v>395</v>
      </c>
      <c r="B19" s="270">
        <v>1</v>
      </c>
      <c r="D19" s="275" t="s">
        <v>396</v>
      </c>
      <c r="E19" s="275"/>
      <c r="F19" s="279"/>
      <c r="G19" s="280">
        <f>AF78</f>
        <v>-10950.542563566405</v>
      </c>
      <c r="K19" s="277"/>
    </row>
    <row r="20" spans="1:11" ht="15.75">
      <c r="A20" s="269" t="s">
        <v>397</v>
      </c>
      <c r="B20" s="270">
        <v>1</v>
      </c>
      <c r="D20" s="275" t="s">
        <v>398</v>
      </c>
      <c r="E20" s="275"/>
      <c r="F20" s="279"/>
      <c r="G20" s="275" t="str">
        <f>IF(G19&gt;0,"Да","Нет")</f>
        <v>Нет</v>
      </c>
      <c r="I20" s="264" t="s">
        <v>386</v>
      </c>
      <c r="K20" s="277"/>
    </row>
    <row r="21" spans="1:2" ht="15.75">
      <c r="A21" s="271" t="s">
        <v>399</v>
      </c>
      <c r="B21" s="272">
        <v>0</v>
      </c>
    </row>
    <row r="22" spans="1:10" ht="15.75">
      <c r="A22" s="271" t="s">
        <v>400</v>
      </c>
      <c r="B22" s="272">
        <v>2</v>
      </c>
      <c r="J22" s="264" t="s">
        <v>386</v>
      </c>
    </row>
    <row r="23" spans="1:2" ht="15.75">
      <c r="A23" s="269" t="s">
        <v>401</v>
      </c>
      <c r="B23" s="270">
        <v>1</v>
      </c>
    </row>
    <row r="24" spans="1:2" ht="15.75">
      <c r="A24" s="281"/>
      <c r="B24" s="282"/>
    </row>
    <row r="25" spans="1:2" ht="16.5" thickBot="1">
      <c r="A25" s="273" t="s">
        <v>402</v>
      </c>
      <c r="B25" s="283">
        <v>0.20000000000000001</v>
      </c>
    </row>
    <row r="26" spans="1:2" ht="15.75">
      <c r="A26" s="284" t="s">
        <v>386</v>
      </c>
      <c r="B26" s="285"/>
    </row>
    <row r="27" spans="1:2" ht="15.75">
      <c r="A27" s="269" t="s">
        <v>403</v>
      </c>
      <c r="B27" s="270">
        <v>0</v>
      </c>
    </row>
    <row r="28" spans="1:2" ht="15.75">
      <c r="A28" s="286" t="s">
        <v>404</v>
      </c>
      <c r="B28" s="287">
        <v>0</v>
      </c>
    </row>
    <row r="29" spans="1:2" ht="16.5" thickBot="1">
      <c r="A29" s="281" t="s">
        <v>405</v>
      </c>
      <c r="B29" s="288">
        <v>0</v>
      </c>
    </row>
    <row r="30" spans="1:2" ht="15.75">
      <c r="A30" s="289" t="s">
        <v>406</v>
      </c>
      <c r="B30" s="290">
        <v>0</v>
      </c>
    </row>
    <row r="31" spans="1:2" ht="15.75">
      <c r="A31" s="291" t="s">
        <v>407</v>
      </c>
      <c r="B31" s="292">
        <v>0</v>
      </c>
    </row>
    <row r="32" spans="1:2" ht="15.75">
      <c r="A32" s="291" t="s">
        <v>408</v>
      </c>
      <c r="B32" s="293">
        <v>0</v>
      </c>
    </row>
    <row r="33" spans="1:2" ht="15.75">
      <c r="A33" s="291" t="s">
        <v>409</v>
      </c>
      <c r="B33" s="293">
        <v>0</v>
      </c>
    </row>
    <row r="34" spans="1:2" ht="15.75">
      <c r="A34" s="291" t="s">
        <v>410</v>
      </c>
      <c r="B34" s="293">
        <v>0.1118</v>
      </c>
    </row>
    <row r="35" spans="1:2" ht="15.75">
      <c r="A35" s="291" t="s">
        <v>411</v>
      </c>
      <c r="B35" s="293">
        <v>1</v>
      </c>
    </row>
    <row r="36" spans="1:32" ht="23.25" customHeight="1" thickBot="1">
      <c r="A36" s="294" t="s">
        <v>412</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413</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414</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415</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404</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416</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417</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418</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419</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420</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421</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422</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423</v>
      </c>
      <c r="B50" s="309">
        <f t="shared" si="2" ref="B50:AF50">SUM(B51:B56)</f>
        <v>0</v>
      </c>
      <c r="C50" s="309">
        <f t="shared" si="2"/>
        <v>0</v>
      </c>
      <c r="D50" s="309">
        <f t="shared" si="2"/>
        <v>0</v>
      </c>
      <c r="E50" s="309">
        <f t="shared" si="2"/>
        <v>-247.55359199999998</v>
      </c>
      <c r="F50" s="309">
        <f t="shared" si="2"/>
        <v>-247.55359199999998</v>
      </c>
      <c r="G50" s="309">
        <f t="shared" si="2"/>
        <v>-247.55359199999998</v>
      </c>
      <c r="H50" s="309">
        <f t="shared" si="2"/>
        <v>-247.55359199999998</v>
      </c>
      <c r="I50" s="309">
        <f t="shared" si="2"/>
        <v>-247.55359199999998</v>
      </c>
      <c r="J50" s="309">
        <f t="shared" si="2"/>
        <v>-247.55359199999998</v>
      </c>
      <c r="K50" s="309">
        <f t="shared" si="2"/>
        <v>-247.55359199999998</v>
      </c>
      <c r="L50" s="309">
        <f t="shared" si="2"/>
        <v>-247.55359199999998</v>
      </c>
      <c r="M50" s="309">
        <f t="shared" si="2"/>
        <v>-247.55359199999998</v>
      </c>
      <c r="N50" s="309">
        <f t="shared" si="2"/>
        <v>-247.55359199999998</v>
      </c>
      <c r="O50" s="309">
        <f t="shared" si="2"/>
        <v>-247.55359199999998</v>
      </c>
      <c r="P50" s="309">
        <f t="shared" si="2"/>
        <v>-247.55359199999998</v>
      </c>
      <c r="Q50" s="309">
        <f t="shared" si="2"/>
        <v>-247.55359199999998</v>
      </c>
      <c r="R50" s="309">
        <f t="shared" si="2"/>
        <v>-247.55359199999998</v>
      </c>
      <c r="S50" s="309">
        <f t="shared" si="2"/>
        <v>-247.55359199999998</v>
      </c>
      <c r="T50" s="309">
        <f t="shared" si="2"/>
        <v>-247.55359199999998</v>
      </c>
      <c r="U50" s="309">
        <f t="shared" si="2"/>
        <v>-247.55359199999998</v>
      </c>
      <c r="V50" s="309">
        <f t="shared" si="2"/>
        <v>-247.55359199999998</v>
      </c>
      <c r="W50" s="309">
        <f t="shared" si="2"/>
        <v>-247.55359199999998</v>
      </c>
      <c r="X50" s="309">
        <f t="shared" si="2"/>
        <v>-247.55359199999998</v>
      </c>
      <c r="Y50" s="309">
        <f t="shared" si="2"/>
        <v>-247.55359199999998</v>
      </c>
      <c r="Z50" s="309">
        <f t="shared" si="2"/>
        <v>-247.55359199999998</v>
      </c>
      <c r="AA50" s="309">
        <f t="shared" si="2"/>
        <v>-247.55359199999998</v>
      </c>
      <c r="AB50" s="309">
        <f t="shared" si="2"/>
        <v>-247.55359199999998</v>
      </c>
      <c r="AC50" s="309">
        <f t="shared" si="2"/>
        <v>-247.55359199999998</v>
      </c>
      <c r="AD50" s="309">
        <f t="shared" si="2"/>
        <v>-247.55359199999998</v>
      </c>
      <c r="AE50" s="309">
        <f t="shared" si="2"/>
        <v>-247.55359199999998</v>
      </c>
      <c r="AF50" s="309">
        <f t="shared" si="2"/>
        <v>-247.55359199999998</v>
      </c>
    </row>
    <row r="51" spans="1:32" ht="15.75">
      <c r="A51" s="310" t="s">
        <v>424</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399</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386</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386</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386</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425</v>
      </c>
      <c r="B56" s="312">
        <v>0</v>
      </c>
      <c r="C56" s="312">
        <v>0</v>
      </c>
      <c r="D56" s="312">
        <v>0</v>
      </c>
      <c r="E56" s="312">
        <v>-247.55359199999998</v>
      </c>
      <c r="F56" s="312">
        <v>-247.55359199999998</v>
      </c>
      <c r="G56" s="312">
        <v>-247.55359199999998</v>
      </c>
      <c r="H56" s="312">
        <v>-247.55359199999998</v>
      </c>
      <c r="I56" s="312">
        <v>-247.55359199999998</v>
      </c>
      <c r="J56" s="312">
        <v>-247.55359199999998</v>
      </c>
      <c r="K56" s="312">
        <v>-247.55359199999998</v>
      </c>
      <c r="L56" s="312">
        <v>-247.55359199999998</v>
      </c>
      <c r="M56" s="312">
        <v>-247.55359199999998</v>
      </c>
      <c r="N56" s="312">
        <v>-247.55359199999998</v>
      </c>
      <c r="O56" s="312">
        <v>-247.55359199999998</v>
      </c>
      <c r="P56" s="312">
        <v>-247.55359199999998</v>
      </c>
      <c r="Q56" s="312">
        <v>-247.55359199999998</v>
      </c>
      <c r="R56" s="312">
        <v>-247.55359199999998</v>
      </c>
      <c r="S56" s="312">
        <v>-247.55359199999998</v>
      </c>
      <c r="T56" s="312">
        <v>-247.55359199999998</v>
      </c>
      <c r="U56" s="312">
        <v>-247.55359199999998</v>
      </c>
      <c r="V56" s="312">
        <v>-247.55359199999998</v>
      </c>
      <c r="W56" s="312">
        <v>-247.55359199999998</v>
      </c>
      <c r="X56" s="312">
        <v>-247.55359199999998</v>
      </c>
      <c r="Y56" s="312">
        <v>-247.55359199999998</v>
      </c>
      <c r="Z56" s="312">
        <v>-247.55359199999998</v>
      </c>
      <c r="AA56" s="312">
        <v>-247.55359199999998</v>
      </c>
      <c r="AB56" s="312">
        <v>-247.55359199999998</v>
      </c>
      <c r="AC56" s="312">
        <v>-247.55359199999998</v>
      </c>
      <c r="AD56" s="312">
        <v>-247.55359199999998</v>
      </c>
      <c r="AE56" s="312">
        <v>-247.55359199999998</v>
      </c>
      <c r="AF56" s="312">
        <v>-247.55359199999998</v>
      </c>
    </row>
    <row r="57" spans="1:32" s="263" customFormat="1" ht="14.25">
      <c r="A57" s="313" t="s">
        <v>426</v>
      </c>
      <c r="B57" s="308">
        <f t="shared" si="7" ref="B57:AF57">B49+B50</f>
        <v>0</v>
      </c>
      <c r="C57" s="308">
        <f t="shared" si="7"/>
        <v>0</v>
      </c>
      <c r="D57" s="308">
        <f t="shared" si="7"/>
        <v>0</v>
      </c>
      <c r="E57" s="308">
        <f t="shared" si="7"/>
        <v>-247.55359199999998</v>
      </c>
      <c r="F57" s="308">
        <f t="shared" si="7"/>
        <v>-247.55359199999998</v>
      </c>
      <c r="G57" s="308">
        <f t="shared" si="7"/>
        <v>-247.55359199999998</v>
      </c>
      <c r="H57" s="308">
        <f t="shared" si="7"/>
        <v>-247.55359199999998</v>
      </c>
      <c r="I57" s="308">
        <f t="shared" si="7"/>
        <v>-247.55359199999998</v>
      </c>
      <c r="J57" s="308">
        <f t="shared" si="7"/>
        <v>-247.55359199999998</v>
      </c>
      <c r="K57" s="308">
        <f t="shared" si="7"/>
        <v>-247.55359199999998</v>
      </c>
      <c r="L57" s="308">
        <f t="shared" si="7"/>
        <v>-247.55359199999998</v>
      </c>
      <c r="M57" s="308">
        <f t="shared" si="7"/>
        <v>-247.55359199999998</v>
      </c>
      <c r="N57" s="308">
        <f t="shared" si="7"/>
        <v>-247.55359199999998</v>
      </c>
      <c r="O57" s="308">
        <f t="shared" si="7"/>
        <v>-247.55359199999998</v>
      </c>
      <c r="P57" s="308">
        <f t="shared" si="7"/>
        <v>-247.55359199999998</v>
      </c>
      <c r="Q57" s="308">
        <f t="shared" si="7"/>
        <v>-247.55359199999998</v>
      </c>
      <c r="R57" s="308">
        <f t="shared" si="7"/>
        <v>-247.55359199999998</v>
      </c>
      <c r="S57" s="308">
        <f t="shared" si="7"/>
        <v>-247.55359199999998</v>
      </c>
      <c r="T57" s="308">
        <f t="shared" si="7"/>
        <v>-247.55359199999998</v>
      </c>
      <c r="U57" s="308">
        <f t="shared" si="7"/>
        <v>-247.55359199999998</v>
      </c>
      <c r="V57" s="308">
        <f t="shared" si="7"/>
        <v>-247.55359199999998</v>
      </c>
      <c r="W57" s="308">
        <f t="shared" si="7"/>
        <v>-247.55359199999998</v>
      </c>
      <c r="X57" s="308">
        <f t="shared" si="7"/>
        <v>-247.55359199999998</v>
      </c>
      <c r="Y57" s="308">
        <f t="shared" si="7"/>
        <v>-247.55359199999998</v>
      </c>
      <c r="Z57" s="308">
        <f t="shared" si="7"/>
        <v>-247.55359199999998</v>
      </c>
      <c r="AA57" s="308">
        <f t="shared" si="7"/>
        <v>-247.55359199999998</v>
      </c>
      <c r="AB57" s="308">
        <f t="shared" si="7"/>
        <v>-247.55359199999998</v>
      </c>
      <c r="AC57" s="308">
        <f t="shared" si="7"/>
        <v>-247.55359199999998</v>
      </c>
      <c r="AD57" s="308">
        <f t="shared" si="7"/>
        <v>-247.55359199999998</v>
      </c>
      <c r="AE57" s="308">
        <f t="shared" si="7"/>
        <v>-247.55359199999998</v>
      </c>
      <c r="AF57" s="308">
        <f t="shared" si="7"/>
        <v>-247.55359199999998</v>
      </c>
    </row>
    <row r="58" spans="1:32" ht="15.75">
      <c r="A58" s="310" t="s">
        <v>427</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428</v>
      </c>
      <c r="B59" s="308">
        <f>B57+B58</f>
        <v>0</v>
      </c>
      <c r="C59" s="308">
        <f t="shared" si="8" ref="C59:AF59">C57+C58</f>
        <v>0</v>
      </c>
      <c r="D59" s="308">
        <f t="shared" si="8"/>
        <v>0</v>
      </c>
      <c r="E59" s="308">
        <f t="shared" si="8"/>
        <v>-247.55359199999998</v>
      </c>
      <c r="F59" s="308">
        <f t="shared" si="8"/>
        <v>-247.55359199999998</v>
      </c>
      <c r="G59" s="308">
        <f t="shared" si="8"/>
        <v>-247.55359199999998</v>
      </c>
      <c r="H59" s="308">
        <f t="shared" si="8"/>
        <v>-247.55359199999998</v>
      </c>
      <c r="I59" s="308">
        <f t="shared" si="8"/>
        <v>-247.55359199999998</v>
      </c>
      <c r="J59" s="308">
        <f t="shared" si="8"/>
        <v>-247.55359199999998</v>
      </c>
      <c r="K59" s="308">
        <f t="shared" si="8"/>
        <v>-247.55359199999998</v>
      </c>
      <c r="L59" s="308">
        <f t="shared" si="8"/>
        <v>-247.55359199999998</v>
      </c>
      <c r="M59" s="308">
        <f t="shared" si="8"/>
        <v>-247.55359199999998</v>
      </c>
      <c r="N59" s="308">
        <f t="shared" si="8"/>
        <v>-247.55359199999998</v>
      </c>
      <c r="O59" s="308">
        <f t="shared" si="8"/>
        <v>-247.55359199999998</v>
      </c>
      <c r="P59" s="308">
        <f t="shared" si="8"/>
        <v>-247.55359199999998</v>
      </c>
      <c r="Q59" s="308">
        <f t="shared" si="8"/>
        <v>-247.55359199999998</v>
      </c>
      <c r="R59" s="308">
        <f t="shared" si="8"/>
        <v>-247.55359199999998</v>
      </c>
      <c r="S59" s="308">
        <f t="shared" si="8"/>
        <v>-247.55359199999998</v>
      </c>
      <c r="T59" s="308">
        <f t="shared" si="8"/>
        <v>-247.55359199999998</v>
      </c>
      <c r="U59" s="308">
        <f t="shared" si="8"/>
        <v>-247.55359199999998</v>
      </c>
      <c r="V59" s="308">
        <f t="shared" si="8"/>
        <v>-247.55359199999998</v>
      </c>
      <c r="W59" s="308">
        <f t="shared" si="8"/>
        <v>-247.55359199999998</v>
      </c>
      <c r="X59" s="308">
        <f t="shared" si="8"/>
        <v>-247.55359199999998</v>
      </c>
      <c r="Y59" s="308">
        <f t="shared" si="8"/>
        <v>-247.55359199999998</v>
      </c>
      <c r="Z59" s="308">
        <f t="shared" si="8"/>
        <v>-247.55359199999998</v>
      </c>
      <c r="AA59" s="308">
        <f t="shared" si="8"/>
        <v>-247.55359199999998</v>
      </c>
      <c r="AB59" s="308">
        <f t="shared" si="8"/>
        <v>-247.55359199999998</v>
      </c>
      <c r="AC59" s="308">
        <f t="shared" si="8"/>
        <v>-247.55359199999998</v>
      </c>
      <c r="AD59" s="308">
        <f t="shared" si="8"/>
        <v>-247.55359199999998</v>
      </c>
      <c r="AE59" s="308">
        <f t="shared" si="8"/>
        <v>-247.55359199999998</v>
      </c>
      <c r="AF59" s="308">
        <f t="shared" si="8"/>
        <v>-247.55359199999998</v>
      </c>
    </row>
    <row r="60" spans="1:32" ht="15.75">
      <c r="A60" s="310" t="s">
        <v>429</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430</v>
      </c>
      <c r="B61" s="308">
        <f>B59+B60</f>
        <v>0</v>
      </c>
      <c r="C61" s="308">
        <f t="shared" si="10" ref="C61:AF61">C59+C60</f>
        <v>0</v>
      </c>
      <c r="D61" s="308">
        <f t="shared" si="10"/>
        <v>0</v>
      </c>
      <c r="E61" s="308">
        <f t="shared" si="10"/>
        <v>-247.55359199999998</v>
      </c>
      <c r="F61" s="308">
        <f t="shared" si="10"/>
        <v>-247.55359199999998</v>
      </c>
      <c r="G61" s="308">
        <f t="shared" si="10"/>
        <v>-247.55359199999998</v>
      </c>
      <c r="H61" s="308">
        <f t="shared" si="10"/>
        <v>-247.55359199999998</v>
      </c>
      <c r="I61" s="308">
        <f t="shared" si="10"/>
        <v>-247.55359199999998</v>
      </c>
      <c r="J61" s="308">
        <f t="shared" si="10"/>
        <v>-247.55359199999998</v>
      </c>
      <c r="K61" s="308">
        <f t="shared" si="10"/>
        <v>-247.55359199999998</v>
      </c>
      <c r="L61" s="308">
        <f t="shared" si="10"/>
        <v>-247.55359199999998</v>
      </c>
      <c r="M61" s="308">
        <f t="shared" si="10"/>
        <v>-247.55359199999998</v>
      </c>
      <c r="N61" s="308">
        <f t="shared" si="10"/>
        <v>-247.55359199999998</v>
      </c>
      <c r="O61" s="308">
        <f t="shared" si="10"/>
        <v>-247.55359199999998</v>
      </c>
      <c r="P61" s="308">
        <f t="shared" si="10"/>
        <v>-247.55359199999998</v>
      </c>
      <c r="Q61" s="308">
        <f t="shared" si="10"/>
        <v>-247.55359199999998</v>
      </c>
      <c r="R61" s="308">
        <f t="shared" si="10"/>
        <v>-247.55359199999998</v>
      </c>
      <c r="S61" s="308">
        <f t="shared" si="10"/>
        <v>-247.55359199999998</v>
      </c>
      <c r="T61" s="308">
        <f t="shared" si="10"/>
        <v>-247.55359199999998</v>
      </c>
      <c r="U61" s="308">
        <f t="shared" si="10"/>
        <v>-247.55359199999998</v>
      </c>
      <c r="V61" s="308">
        <f t="shared" si="10"/>
        <v>-247.55359199999998</v>
      </c>
      <c r="W61" s="308">
        <f t="shared" si="10"/>
        <v>-247.55359199999998</v>
      </c>
      <c r="X61" s="308">
        <f t="shared" si="10"/>
        <v>-247.55359199999998</v>
      </c>
      <c r="Y61" s="308">
        <f t="shared" si="10"/>
        <v>-247.55359199999998</v>
      </c>
      <c r="Z61" s="308">
        <f t="shared" si="10"/>
        <v>-247.55359199999998</v>
      </c>
      <c r="AA61" s="308">
        <f t="shared" si="10"/>
        <v>-247.55359199999998</v>
      </c>
      <c r="AB61" s="308">
        <f t="shared" si="10"/>
        <v>-247.55359199999998</v>
      </c>
      <c r="AC61" s="308">
        <f t="shared" si="10"/>
        <v>-247.55359199999998</v>
      </c>
      <c r="AD61" s="308">
        <f t="shared" si="10"/>
        <v>-247.55359199999998</v>
      </c>
      <c r="AE61" s="308">
        <f t="shared" si="10"/>
        <v>-247.55359199999998</v>
      </c>
      <c r="AF61" s="308">
        <f t="shared" si="10"/>
        <v>-247.55359199999998</v>
      </c>
    </row>
    <row r="62" spans="1:32" ht="15.75">
      <c r="A62" s="310" t="s">
        <v>402</v>
      </c>
      <c r="B62" s="309"/>
      <c r="C62" s="309">
        <f t="shared" si="11" ref="C62:AF62">-C61*$B$25</f>
        <v>0</v>
      </c>
      <c r="D62" s="309">
        <f t="shared" si="11"/>
        <v>0</v>
      </c>
      <c r="E62" s="309">
        <f t="shared" si="11"/>
        <v>49.510718400000002</v>
      </c>
      <c r="F62" s="309">
        <f t="shared" si="11"/>
        <v>49.510718400000002</v>
      </c>
      <c r="G62" s="309">
        <f t="shared" si="11"/>
        <v>49.510718400000002</v>
      </c>
      <c r="H62" s="309">
        <f t="shared" si="11"/>
        <v>49.510718400000002</v>
      </c>
      <c r="I62" s="309">
        <f t="shared" si="11"/>
        <v>49.510718400000002</v>
      </c>
      <c r="J62" s="309">
        <f t="shared" si="11"/>
        <v>49.510718400000002</v>
      </c>
      <c r="K62" s="309">
        <f t="shared" si="11"/>
        <v>49.510718400000002</v>
      </c>
      <c r="L62" s="309">
        <f t="shared" si="11"/>
        <v>49.510718400000002</v>
      </c>
      <c r="M62" s="309">
        <f t="shared" si="11"/>
        <v>49.510718400000002</v>
      </c>
      <c r="N62" s="309">
        <f t="shared" si="11"/>
        <v>49.510718400000002</v>
      </c>
      <c r="O62" s="309">
        <f t="shared" si="11"/>
        <v>49.510718400000002</v>
      </c>
      <c r="P62" s="309">
        <f t="shared" si="11"/>
        <v>49.510718400000002</v>
      </c>
      <c r="Q62" s="309">
        <f t="shared" si="11"/>
        <v>49.510718400000002</v>
      </c>
      <c r="R62" s="309">
        <f t="shared" si="11"/>
        <v>49.510718400000002</v>
      </c>
      <c r="S62" s="309">
        <f t="shared" si="11"/>
        <v>49.510718400000002</v>
      </c>
      <c r="T62" s="309">
        <f t="shared" si="11"/>
        <v>49.510718400000002</v>
      </c>
      <c r="U62" s="309">
        <f t="shared" si="11"/>
        <v>49.510718400000002</v>
      </c>
      <c r="V62" s="309">
        <f t="shared" si="11"/>
        <v>49.510718400000002</v>
      </c>
      <c r="W62" s="309">
        <f t="shared" si="11"/>
        <v>49.510718400000002</v>
      </c>
      <c r="X62" s="309">
        <f t="shared" si="11"/>
        <v>49.510718400000002</v>
      </c>
      <c r="Y62" s="309">
        <f t="shared" si="11"/>
        <v>49.510718400000002</v>
      </c>
      <c r="Z62" s="309">
        <f t="shared" si="11"/>
        <v>49.510718400000002</v>
      </c>
      <c r="AA62" s="309">
        <f t="shared" si="11"/>
        <v>49.510718400000002</v>
      </c>
      <c r="AB62" s="309">
        <f t="shared" si="11"/>
        <v>49.510718400000002</v>
      </c>
      <c r="AC62" s="309">
        <f t="shared" si="11"/>
        <v>49.510718400000002</v>
      </c>
      <c r="AD62" s="309">
        <f t="shared" si="11"/>
        <v>49.510718400000002</v>
      </c>
      <c r="AE62" s="309">
        <f t="shared" si="11"/>
        <v>49.510718400000002</v>
      </c>
      <c r="AF62" s="309">
        <f t="shared" si="11"/>
        <v>49.510718400000002</v>
      </c>
    </row>
    <row r="63" spans="1:32" ht="16.5" thickBot="1">
      <c r="A63" s="314" t="s">
        <v>431</v>
      </c>
      <c r="B63" s="315">
        <f t="shared" si="12" ref="B63:AF63">B61+B62</f>
        <v>0</v>
      </c>
      <c r="C63" s="315">
        <f t="shared" si="12"/>
        <v>0</v>
      </c>
      <c r="D63" s="315">
        <f t="shared" si="12"/>
        <v>0</v>
      </c>
      <c r="E63" s="315">
        <f t="shared" si="12"/>
        <v>-198.04287359999998</v>
      </c>
      <c r="F63" s="315">
        <f t="shared" si="12"/>
        <v>-198.04287359999998</v>
      </c>
      <c r="G63" s="315">
        <f t="shared" si="12"/>
        <v>-198.04287359999998</v>
      </c>
      <c r="H63" s="315">
        <f t="shared" si="12"/>
        <v>-198.04287359999998</v>
      </c>
      <c r="I63" s="315">
        <f t="shared" si="12"/>
        <v>-198.04287359999998</v>
      </c>
      <c r="J63" s="316">
        <f t="shared" si="12"/>
        <v>-198.04287359999998</v>
      </c>
      <c r="K63" s="315">
        <f t="shared" si="12"/>
        <v>-198.04287359999998</v>
      </c>
      <c r="L63" s="315">
        <f t="shared" si="12"/>
        <v>-198.04287359999998</v>
      </c>
      <c r="M63" s="315">
        <f t="shared" si="12"/>
        <v>-198.04287359999998</v>
      </c>
      <c r="N63" s="315">
        <f t="shared" si="12"/>
        <v>-198.04287359999998</v>
      </c>
      <c r="O63" s="315">
        <f t="shared" si="12"/>
        <v>-198.04287359999998</v>
      </c>
      <c r="P63" s="315">
        <f t="shared" si="12"/>
        <v>-198.04287359999998</v>
      </c>
      <c r="Q63" s="315">
        <f t="shared" si="12"/>
        <v>-198.04287359999998</v>
      </c>
      <c r="R63" s="315">
        <f t="shared" si="12"/>
        <v>-198.04287359999998</v>
      </c>
      <c r="S63" s="315">
        <f t="shared" si="12"/>
        <v>-198.04287359999998</v>
      </c>
      <c r="T63" s="315">
        <f t="shared" si="12"/>
        <v>-198.04287359999998</v>
      </c>
      <c r="U63" s="315">
        <f t="shared" si="12"/>
        <v>-198.04287359999998</v>
      </c>
      <c r="V63" s="315">
        <f t="shared" si="12"/>
        <v>-198.04287359999998</v>
      </c>
      <c r="W63" s="315">
        <f t="shared" si="12"/>
        <v>-198.04287359999998</v>
      </c>
      <c r="X63" s="315">
        <f t="shared" si="12"/>
        <v>-198.04287359999998</v>
      </c>
      <c r="Y63" s="315">
        <f t="shared" si="12"/>
        <v>-198.04287359999998</v>
      </c>
      <c r="Z63" s="315">
        <f t="shared" si="12"/>
        <v>-198.04287359999998</v>
      </c>
      <c r="AA63" s="315">
        <f t="shared" si="12"/>
        <v>-198.04287359999998</v>
      </c>
      <c r="AB63" s="315">
        <f t="shared" si="12"/>
        <v>-198.04287359999998</v>
      </c>
      <c r="AC63" s="315">
        <f t="shared" si="12"/>
        <v>-198.04287359999998</v>
      </c>
      <c r="AD63" s="315">
        <f t="shared" si="12"/>
        <v>-198.04287359999998</v>
      </c>
      <c r="AE63" s="315">
        <f t="shared" si="12"/>
        <v>-198.04287359999998</v>
      </c>
      <c r="AF63" s="315">
        <f t="shared" si="12"/>
        <v>-198.04287359999998</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432</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433</v>
      </c>
      <c r="B66" s="308">
        <f>B59</f>
        <v>0</v>
      </c>
      <c r="C66" s="308">
        <f t="shared" si="14" ref="C66:AF66">C59</f>
        <v>0</v>
      </c>
      <c r="D66" s="308">
        <f t="shared" si="14"/>
        <v>0</v>
      </c>
      <c r="E66" s="308">
        <f t="shared" si="14"/>
        <v>-247.55359199999998</v>
      </c>
      <c r="F66" s="308">
        <f t="shared" si="14"/>
        <v>-247.55359199999998</v>
      </c>
      <c r="G66" s="308">
        <f t="shared" si="14"/>
        <v>-247.55359199999998</v>
      </c>
      <c r="H66" s="308">
        <f t="shared" si="14"/>
        <v>-247.55359199999998</v>
      </c>
      <c r="I66" s="308">
        <f t="shared" si="14"/>
        <v>-247.55359199999998</v>
      </c>
      <c r="J66" s="308">
        <f t="shared" si="14"/>
        <v>-247.55359199999998</v>
      </c>
      <c r="K66" s="308">
        <f t="shared" si="14"/>
        <v>-247.55359199999998</v>
      </c>
      <c r="L66" s="308">
        <f t="shared" si="14"/>
        <v>-247.55359199999998</v>
      </c>
      <c r="M66" s="308">
        <f t="shared" si="14"/>
        <v>-247.55359199999998</v>
      </c>
      <c r="N66" s="308">
        <f t="shared" si="14"/>
        <v>-247.55359199999998</v>
      </c>
      <c r="O66" s="308">
        <f t="shared" si="14"/>
        <v>-247.55359199999998</v>
      </c>
      <c r="P66" s="308">
        <f t="shared" si="14"/>
        <v>-247.55359199999998</v>
      </c>
      <c r="Q66" s="308">
        <f t="shared" si="14"/>
        <v>-247.55359199999998</v>
      </c>
      <c r="R66" s="308">
        <f t="shared" si="14"/>
        <v>-247.55359199999998</v>
      </c>
      <c r="S66" s="308">
        <f t="shared" si="14"/>
        <v>-247.55359199999998</v>
      </c>
      <c r="T66" s="308">
        <f t="shared" si="14"/>
        <v>-247.55359199999998</v>
      </c>
      <c r="U66" s="308">
        <f t="shared" si="14"/>
        <v>-247.55359199999998</v>
      </c>
      <c r="V66" s="308">
        <f t="shared" si="14"/>
        <v>-247.55359199999998</v>
      </c>
      <c r="W66" s="308">
        <f t="shared" si="14"/>
        <v>-247.55359199999998</v>
      </c>
      <c r="X66" s="308">
        <f t="shared" si="14"/>
        <v>-247.55359199999998</v>
      </c>
      <c r="Y66" s="308">
        <f t="shared" si="14"/>
        <v>-247.55359199999998</v>
      </c>
      <c r="Z66" s="308">
        <f t="shared" si="14"/>
        <v>-247.55359199999998</v>
      </c>
      <c r="AA66" s="308">
        <f t="shared" si="14"/>
        <v>-247.55359199999998</v>
      </c>
      <c r="AB66" s="308">
        <f t="shared" si="14"/>
        <v>-247.55359199999998</v>
      </c>
      <c r="AC66" s="308">
        <f t="shared" si="14"/>
        <v>-247.55359199999998</v>
      </c>
      <c r="AD66" s="308">
        <f t="shared" si="14"/>
        <v>-247.55359199999998</v>
      </c>
      <c r="AE66" s="308">
        <f t="shared" si="14"/>
        <v>-247.55359199999998</v>
      </c>
      <c r="AF66" s="319">
        <f t="shared" si="14"/>
        <v>-247.55359199999998</v>
      </c>
    </row>
    <row r="67" spans="1:32" ht="15.75">
      <c r="A67" s="310" t="s">
        <v>427</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429</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402</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434</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435</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436</v>
      </c>
      <c r="B72" s="312">
        <v>-800.67999999999995</v>
      </c>
      <c r="C72" s="312">
        <v>0</v>
      </c>
      <c r="D72" s="312">
        <v>-10451.755999999999</v>
      </c>
      <c r="E72" s="312">
        <v>0</v>
      </c>
      <c r="F72" s="312">
        <v>0</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437</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438</v>
      </c>
      <c r="B74" s="308">
        <v>-800.67999999999995</v>
      </c>
      <c r="C74" s="308">
        <v>0</v>
      </c>
      <c r="D74" s="308">
        <v>-10451.755999999999</v>
      </c>
      <c r="E74" s="308">
        <v>-247.55359199999998</v>
      </c>
      <c r="F74" s="308">
        <v>-247.55359199999998</v>
      </c>
      <c r="G74" s="308">
        <v>-247.55359199999998</v>
      </c>
      <c r="H74" s="308">
        <v>-247.55359199999998</v>
      </c>
      <c r="I74" s="308">
        <v>-247.55359199999998</v>
      </c>
      <c r="J74" s="308">
        <v>-247.55359199999998</v>
      </c>
      <c r="K74" s="308">
        <v>-247.55359199999998</v>
      </c>
      <c r="L74" s="308">
        <v>-247.55359199999998</v>
      </c>
      <c r="M74" s="308">
        <v>-247.55359199999998</v>
      </c>
      <c r="N74" s="308">
        <v>-247.55359199999998</v>
      </c>
      <c r="O74" s="308">
        <v>0</v>
      </c>
      <c r="P74" s="308">
        <v>0</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439</v>
      </c>
      <c r="B75" s="308">
        <f>SUM($B$74:B74)</f>
        <v>-800.67999999999995</v>
      </c>
      <c r="C75" s="308">
        <f>SUM($B$74:C74)</f>
        <v>-800.67999999999995</v>
      </c>
      <c r="D75" s="308">
        <f>SUM($B$74:D74)</f>
        <v>-11252.436</v>
      </c>
      <c r="E75" s="308">
        <f>SUM($B$74:E74)</f>
        <v>-11499.989592</v>
      </c>
      <c r="F75" s="308">
        <f>SUM($B$74:F74)</f>
        <v>-11747.543184</v>
      </c>
      <c r="G75" s="308">
        <f>SUM($B$74:G74)</f>
        <v>-11995.096776</v>
      </c>
      <c r="H75" s="308">
        <f>SUM($B$74:H74)</f>
        <v>-12242.650368000001</v>
      </c>
      <c r="I75" s="308">
        <f>SUM($B$74:I74)</f>
        <v>-12490.203960000001</v>
      </c>
      <c r="J75" s="308">
        <f>SUM($B$74:J74)</f>
        <v>-12737.757552000001</v>
      </c>
      <c r="K75" s="308">
        <f>SUM($B$74:K74)</f>
        <v>-12985.311144000001</v>
      </c>
      <c r="L75" s="308">
        <f>SUM($B$74:L74)</f>
        <v>-13232.864736000001</v>
      </c>
      <c r="M75" s="308">
        <f>SUM($B$74:M74)</f>
        <v>-13480.418328000002</v>
      </c>
      <c r="N75" s="308">
        <f>SUM($B$74:N74)</f>
        <v>-13727.971920000002</v>
      </c>
      <c r="O75" s="308">
        <f>SUM($B$74:O74)</f>
        <v>-13727.971920000002</v>
      </c>
      <c r="P75" s="308">
        <f>SUM($B$74:P74)</f>
        <v>-13727.971920000002</v>
      </c>
      <c r="Q75" s="308">
        <f>SUM($B$74:Q74)</f>
        <v>-13727.971920000002</v>
      </c>
      <c r="R75" s="308">
        <f>SUM($B$74:R74)</f>
        <v>-13727.971920000002</v>
      </c>
      <c r="S75" s="308">
        <f>SUM($B$74:S74)</f>
        <v>-13727.971920000002</v>
      </c>
      <c r="T75" s="308">
        <f>SUM($B$74:T74)</f>
        <v>-13727.971920000002</v>
      </c>
      <c r="U75" s="308">
        <f>SUM($B$74:U74)</f>
        <v>-13727.971920000002</v>
      </c>
      <c r="V75" s="308">
        <f>SUM($B$74:V74)</f>
        <v>-13727.971920000002</v>
      </c>
      <c r="W75" s="308">
        <f>SUM($B$74:W74)</f>
        <v>-13727.971920000002</v>
      </c>
      <c r="X75" s="308">
        <f>SUM($B$74:X74)</f>
        <v>-13727.971920000002</v>
      </c>
      <c r="Y75" s="308">
        <f>SUM($B$74:Y74)</f>
        <v>-13727.971920000002</v>
      </c>
      <c r="Z75" s="308">
        <f>SUM($B$74:Z74)</f>
        <v>-13727.971920000002</v>
      </c>
      <c r="AA75" s="308">
        <f>SUM($B$74:AA74)</f>
        <v>-13727.971920000002</v>
      </c>
      <c r="AB75" s="308">
        <f>SUM($B$74:AB74)</f>
        <v>-13727.971920000002</v>
      </c>
      <c r="AC75" s="308">
        <f>SUM($B$74:AC74)</f>
        <v>-13727.971920000002</v>
      </c>
      <c r="AD75" s="308">
        <f>SUM($B$74:AD74)</f>
        <v>-13727.971920000002</v>
      </c>
      <c r="AE75" s="308">
        <f>SUM($B$74:AE74)</f>
        <v>-13727.971920000002</v>
      </c>
      <c r="AF75" s="319">
        <f>SUM($B$74:AF74)</f>
        <v>-13727.971920000002</v>
      </c>
    </row>
    <row r="76" spans="1:32" ht="15.75">
      <c r="A76" s="310" t="s">
        <v>440</v>
      </c>
      <c r="B76" s="323">
        <f>1/POWER((1+$B$34),B64)</f>
        <v>1</v>
      </c>
      <c r="C76" s="323">
        <f>1/POWER((1+$B$34),C64)</f>
        <v>0.94838934291019839</v>
      </c>
      <c r="D76" s="323">
        <f t="shared" si="19" ref="D76:AF76">1/POWER((1+$B$34),D64)</f>
        <v>0.85302153526731284</v>
      </c>
      <c r="E76" s="323">
        <f t="shared" si="19"/>
        <v>0.76724369065237719</v>
      </c>
      <c r="F76" s="323">
        <f t="shared" si="19"/>
        <v>0.6900914648789146</v>
      </c>
      <c r="G76" s="323">
        <f t="shared" si="19"/>
        <v>0.6206974859497344</v>
      </c>
      <c r="H76" s="323">
        <f t="shared" si="19"/>
        <v>0.5582816027610491</v>
      </c>
      <c r="I76" s="323">
        <f t="shared" si="19"/>
        <v>0.50214211437403233</v>
      </c>
      <c r="J76" s="323">
        <f t="shared" si="19"/>
        <v>0.45164788125025401</v>
      </c>
      <c r="K76" s="323">
        <f t="shared" si="19"/>
        <v>0.4062312297627757</v>
      </c>
      <c r="L76" s="323">
        <f t="shared" si="19"/>
        <v>0.36538157021296613</v>
      </c>
      <c r="M76" s="323">
        <f t="shared" si="19"/>
        <v>0.32863965660457473</v>
      </c>
      <c r="N76" s="323">
        <f t="shared" si="19"/>
        <v>0.29559242364145955</v>
      </c>
      <c r="O76" s="323">
        <f t="shared" si="19"/>
        <v>0.26586834290471273</v>
      </c>
      <c r="P76" s="323">
        <f t="shared" si="19"/>
        <v>0.2391332460017204</v>
      </c>
      <c r="Q76" s="323">
        <f t="shared" si="19"/>
        <v>0.21508656772955603</v>
      </c>
      <c r="R76" s="323">
        <f t="shared" si="19"/>
        <v>0.1934579670170499</v>
      </c>
      <c r="S76" s="323">
        <f t="shared" si="19"/>
        <v>0.17400428765699758</v>
      </c>
      <c r="T76" s="323">
        <f t="shared" si="19"/>
        <v>0.15650682466000862</v>
      </c>
      <c r="U76" s="323">
        <f t="shared" si="19"/>
        <v>0.14076886549739939</v>
      </c>
      <c r="V76" s="323">
        <f t="shared" si="19"/>
        <v>0.12661347859093308</v>
      </c>
      <c r="W76" s="323">
        <f t="shared" si="19"/>
        <v>0.11388152418684396</v>
      </c>
      <c r="X76" s="323">
        <f t="shared" si="19"/>
        <v>0.1024298652517035</v>
      </c>
      <c r="Y76" s="323">
        <f t="shared" si="19"/>
        <v>0.092129758276401796</v>
      </c>
      <c r="Z76" s="323">
        <f t="shared" si="19"/>
        <v>0.082865405897105421</v>
      </c>
      <c r="AA76" s="323">
        <f t="shared" si="19"/>
        <v>0.074532655061256906</v>
      </c>
      <c r="AB76" s="323">
        <f t="shared" si="19"/>
        <v>0.067037826102947395</v>
      </c>
      <c r="AC76" s="323">
        <f t="shared" si="19"/>
        <v>0.060296659563723154</v>
      </c>
      <c r="AD76" s="323">
        <f t="shared" si="19"/>
        <v>0.054233368918621294</v>
      </c>
      <c r="AE76" s="323">
        <f t="shared" si="19"/>
        <v>0.048779788557853303</v>
      </c>
      <c r="AF76" s="324">
        <f t="shared" si="19"/>
        <v>0.043874607445451796</v>
      </c>
    </row>
    <row r="77" spans="1:32" s="263" customFormat="1" ht="14.25">
      <c r="A77" s="307" t="s">
        <v>441</v>
      </c>
      <c r="B77" s="308">
        <f>B74*B76</f>
        <v>-800.67999999999995</v>
      </c>
      <c r="C77" s="308">
        <f t="shared" si="20" ref="C77:AF77">C74*C76</f>
        <v>0</v>
      </c>
      <c r="D77" s="308">
        <f t="shared" si="20"/>
        <v>-8915.5729493593481</v>
      </c>
      <c r="E77" s="308">
        <f t="shared" si="20"/>
        <v>-189.93393156033278</v>
      </c>
      <c r="F77" s="308">
        <f t="shared" si="20"/>
        <v>-170.83462093931715</v>
      </c>
      <c r="G77" s="308">
        <f t="shared" si="20"/>
        <v>-153.65589219222628</v>
      </c>
      <c r="H77" s="308">
        <f t="shared" si="20"/>
        <v>-138.20461611101482</v>
      </c>
      <c r="I77" s="308">
        <f t="shared" si="20"/>
        <v>-124.30708410776653</v>
      </c>
      <c r="J77" s="308">
        <f t="shared" si="20"/>
        <v>-111.80705532268982</v>
      </c>
      <c r="K77" s="308">
        <f t="shared" si="20"/>
        <v>-100.56400011035242</v>
      </c>
      <c r="L77" s="308">
        <f t="shared" si="20"/>
        <v>-90.451520156819967</v>
      </c>
      <c r="M77" s="308">
        <f t="shared" si="20"/>
        <v>-81.355927466108994</v>
      </c>
      <c r="N77" s="308">
        <f t="shared" si="20"/>
        <v>-73.174966240429029</v>
      </c>
      <c r="O77" s="308">
        <f t="shared" si="20"/>
        <v>0</v>
      </c>
      <c r="P77" s="308">
        <f t="shared" si="20"/>
        <v>0</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442</v>
      </c>
      <c r="B78" s="308">
        <f>SUM($B$77:B77)</f>
        <v>-800.67999999999995</v>
      </c>
      <c r="C78" s="308">
        <f>SUM($B$77:C77)</f>
        <v>-800.67999999999995</v>
      </c>
      <c r="D78" s="308">
        <f>SUM($B$77:D77)</f>
        <v>-9716.2529493593483</v>
      </c>
      <c r="E78" s="308">
        <f>SUM($B$77:E77)</f>
        <v>-9906.1868809196803</v>
      </c>
      <c r="F78" s="308">
        <f>SUM($B$77:F77)</f>
        <v>-10077.021501858997</v>
      </c>
      <c r="G78" s="308">
        <f>SUM($B$77:G77)</f>
        <v>-10230.677394051223</v>
      </c>
      <c r="H78" s="308">
        <f>SUM($B$77:H77)</f>
        <v>-10368.882010162239</v>
      </c>
      <c r="I78" s="308">
        <f>SUM($B$77:I77)</f>
        <v>-10493.189094270005</v>
      </c>
      <c r="J78" s="308">
        <f>SUM($B$77:J77)</f>
        <v>-10604.996149592695</v>
      </c>
      <c r="K78" s="308">
        <f>SUM($B$77:K77)</f>
        <v>-10705.560149703048</v>
      </c>
      <c r="L78" s="308">
        <f>SUM($B$77:L77)</f>
        <v>-10796.011669859867</v>
      </c>
      <c r="M78" s="308">
        <f>SUM($B$77:M77)</f>
        <v>-10877.367597325976</v>
      </c>
      <c r="N78" s="308">
        <f>SUM($B$77:N77)</f>
        <v>-10950.542563566405</v>
      </c>
      <c r="O78" s="308">
        <f>SUM($B$77:O77)</f>
        <v>-10950.542563566405</v>
      </c>
      <c r="P78" s="308">
        <f>SUM($B$77:P77)</f>
        <v>-10950.542563566405</v>
      </c>
      <c r="Q78" s="308">
        <f>SUM($B$77:Q77)</f>
        <v>-10950.542563566405</v>
      </c>
      <c r="R78" s="308">
        <f>SUM($B$77:R77)</f>
        <v>-10950.542563566405</v>
      </c>
      <c r="S78" s="308">
        <f>SUM($B$77:S77)</f>
        <v>-10950.542563566405</v>
      </c>
      <c r="T78" s="308">
        <f>SUM($B$77:T77)</f>
        <v>-10950.542563566405</v>
      </c>
      <c r="U78" s="308">
        <f>SUM($B$77:U77)</f>
        <v>-10950.542563566405</v>
      </c>
      <c r="V78" s="308">
        <f>SUM($B$77:V77)</f>
        <v>-10950.542563566405</v>
      </c>
      <c r="W78" s="308">
        <f>SUM($B$77:W77)</f>
        <v>-10950.542563566405</v>
      </c>
      <c r="X78" s="308">
        <f>SUM($B$77:X77)</f>
        <v>-10950.542563566405</v>
      </c>
      <c r="Y78" s="308">
        <f>SUM($B$77:Y77)</f>
        <v>-10950.542563566405</v>
      </c>
      <c r="Z78" s="308">
        <f>SUM($B$77:Z77)</f>
        <v>-10950.542563566405</v>
      </c>
      <c r="AA78" s="308">
        <f>SUM($B$77:AA77)</f>
        <v>-10950.542563566405</v>
      </c>
      <c r="AB78" s="308">
        <f>SUM($B$77:AB77)</f>
        <v>-10950.542563566405</v>
      </c>
      <c r="AC78" s="308">
        <f>SUM($B$77:AC77)</f>
        <v>-10950.542563566405</v>
      </c>
      <c r="AD78" s="308">
        <f>SUM($B$77:AD77)</f>
        <v>-10950.542563566405</v>
      </c>
      <c r="AE78" s="308">
        <f>SUM($B$77:AE77)</f>
        <v>-10950.542563566405</v>
      </c>
      <c r="AF78" s="319">
        <f>SUM($B$77:AF77)</f>
        <v>-10950.542563566405</v>
      </c>
    </row>
    <row r="79" spans="1:32" s="263" customFormat="1" ht="14.25">
      <c r="A79" s="307" t="s">
        <v>443</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444</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445</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2022</v>
      </c>
      <c r="C85" s="333">
        <v>2023</v>
      </c>
      <c r="D85" s="333">
        <v>2024</v>
      </c>
      <c r="E85" s="333">
        <v>2025</v>
      </c>
      <c r="F85" s="333">
        <v>2026</v>
      </c>
      <c r="G85" s="333">
        <v>2027</v>
      </c>
      <c r="H85" s="333">
        <v>2028</v>
      </c>
      <c r="I85" s="333">
        <v>2029</v>
      </c>
      <c r="J85" s="333">
        <v>2030</v>
      </c>
      <c r="K85" s="333">
        <v>2031</v>
      </c>
      <c r="L85" s="333">
        <v>2032</v>
      </c>
      <c r="M85" s="333">
        <v>2033</v>
      </c>
      <c r="N85" s="333">
        <v>2034</v>
      </c>
      <c r="O85" s="333">
        <v>2035</v>
      </c>
      <c r="P85" s="333">
        <v>2036</v>
      </c>
      <c r="Q85" s="333">
        <v>2037</v>
      </c>
    </row>
    <row r="86" spans="1:17" ht="36.75" customHeight="1">
      <c r="A86" s="333" t="s">
        <v>446</v>
      </c>
      <c r="B86" s="333">
        <v>-0.80067999999999995</v>
      </c>
      <c r="C86" s="333">
        <v>-11.252435999999999</v>
      </c>
      <c r="D86" s="333">
        <v>-11.499989592</v>
      </c>
      <c r="E86" s="333">
        <v>-11.747543184</v>
      </c>
      <c r="F86" s="333">
        <v>-11.995096776000001</v>
      </c>
      <c r="G86" s="333">
        <v>-12.242650368000001</v>
      </c>
      <c r="H86" s="333">
        <v>-12.490203960000001</v>
      </c>
      <c r="I86" s="333">
        <v>-12.737757552000002</v>
      </c>
      <c r="J86" s="333">
        <v>-12.985311144000001</v>
      </c>
      <c r="K86" s="333">
        <v>-13.232864736000002</v>
      </c>
      <c r="L86" s="333">
        <v>-13.480418328000001</v>
      </c>
      <c r="M86" s="333">
        <v>-13.727971920000002</v>
      </c>
      <c r="N86" s="333">
        <v>-13.727971920000002</v>
      </c>
      <c r="O86" s="333">
        <v>-13.727971920000002</v>
      </c>
      <c r="P86" s="333">
        <v>-13.727971920000002</v>
      </c>
      <c r="Q86" s="333">
        <v>-13.727971920000002</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447</v>
      </c>
      <c r="B88" s="333">
        <v>-0.80067999999999995</v>
      </c>
      <c r="C88" s="333">
        <v>-9.7162529493593475</v>
      </c>
      <c r="D88" s="333">
        <v>-9.9061868809196802</v>
      </c>
      <c r="E88" s="333">
        <v>-10.077021501858997</v>
      </c>
      <c r="F88" s="333">
        <v>-10.230677394051224</v>
      </c>
      <c r="G88" s="333">
        <v>-10.368882010162238</v>
      </c>
      <c r="H88" s="333">
        <v>-10.493189094270004</v>
      </c>
      <c r="I88" s="333">
        <v>-10.604996149592695</v>
      </c>
      <c r="J88" s="333">
        <v>-10.705560149703048</v>
      </c>
      <c r="K88" s="333">
        <v>-10.796011669859867</v>
      </c>
      <c r="L88" s="333">
        <v>-10.877367597325977</v>
      </c>
      <c r="M88" s="333">
        <v>-10.950542563566405</v>
      </c>
      <c r="N88" s="333">
        <v>-10.950542563566405</v>
      </c>
      <c r="O88" s="333">
        <v>-10.950542563566405</v>
      </c>
      <c r="P88" s="333">
        <v>-10.950542563566405</v>
      </c>
      <c r="Q88" s="333">
        <v>-10.950542563566405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№62 - ф.4 ПС 110/6 кВ 202 Пролетарская с заменой кабеля (протяженность 1,16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v>100</v>
      </c>
      <c r="H31" s="121">
        <v>100</v>
      </c>
      <c r="I31" s="121" t="s">
        <v>265</v>
      </c>
      <c r="J31" s="150" t="s">
        <v>265</v>
      </c>
    </row>
    <row r="32" spans="1:10" s="41" customFormat="1" ht="15.75">
      <c r="A32" s="149" t="s">
        <v>157</v>
      </c>
      <c r="B32" s="52" t="s">
        <v>199</v>
      </c>
      <c r="C32" s="121" t="s">
        <v>265</v>
      </c>
      <c r="D32" s="121" t="s">
        <v>362</v>
      </c>
      <c r="E32" s="121" t="s">
        <v>265</v>
      </c>
      <c r="F32" s="121" t="s">
        <v>362</v>
      </c>
      <c r="G32" s="121">
        <v>100</v>
      </c>
      <c r="H32" s="121">
        <v>100</v>
      </c>
      <c r="I32" s="121" t="s">
        <v>265</v>
      </c>
      <c r="J32" s="150" t="s">
        <v>265</v>
      </c>
    </row>
    <row r="33" spans="1:10" s="41" customFormat="1" ht="31.5">
      <c r="A33" s="149" t="s">
        <v>210</v>
      </c>
      <c r="B33" s="52" t="s">
        <v>182</v>
      </c>
      <c r="C33" s="121" t="s">
        <v>265</v>
      </c>
      <c r="D33" s="121" t="s">
        <v>362</v>
      </c>
      <c r="E33" s="121" t="s">
        <v>265</v>
      </c>
      <c r="F33" s="121" t="s">
        <v>362</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v>100</v>
      </c>
      <c r="H35" s="121">
        <v>100</v>
      </c>
      <c r="I35" s="121" t="s">
        <v>265</v>
      </c>
      <c r="J35" s="150" t="s">
        <v>265</v>
      </c>
    </row>
    <row r="36" spans="1:10" ht="15.75">
      <c r="A36" s="149" t="s">
        <v>213</v>
      </c>
      <c r="B36" s="52" t="s">
        <v>195</v>
      </c>
      <c r="C36" s="121" t="s">
        <v>265</v>
      </c>
      <c r="D36" s="121" t="s">
        <v>364</v>
      </c>
      <c r="E36" s="121" t="s">
        <v>265</v>
      </c>
      <c r="F36" s="121" t="s">
        <v>364</v>
      </c>
      <c r="G36" s="121">
        <v>100</v>
      </c>
      <c r="H36" s="121">
        <v>100</v>
      </c>
      <c r="I36" s="121" t="s">
        <v>265</v>
      </c>
      <c r="J36" s="150" t="s">
        <v>265</v>
      </c>
    </row>
    <row r="37" spans="1:10" ht="15.75">
      <c r="A37" s="149" t="s">
        <v>214</v>
      </c>
      <c r="B37" s="52" t="s">
        <v>156</v>
      </c>
      <c r="C37" s="121" t="s">
        <v>265</v>
      </c>
      <c r="D37" s="121" t="s">
        <v>364</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365</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366</v>
      </c>
      <c r="E45" s="121" t="s">
        <v>265</v>
      </c>
      <c r="F45" s="121" t="s">
        <v>366</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367</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367</v>
      </c>
      <c r="E50" s="121" t="s">
        <v>265</v>
      </c>
      <c r="F50" s="121" t="s">
        <v>367</v>
      </c>
      <c r="G50" s="121" t="s">
        <v>265</v>
      </c>
      <c r="H50" s="121">
        <v>0</v>
      </c>
      <c r="I50" s="121" t="s">
        <v>265</v>
      </c>
      <c r="J50" s="150" t="s">
        <v>265</v>
      </c>
    </row>
    <row r="51" spans="1:10" ht="31.5">
      <c r="A51" s="149" t="s">
        <v>139</v>
      </c>
      <c r="B51" s="52" t="s">
        <v>207</v>
      </c>
      <c r="C51" s="121" t="s">
        <v>265</v>
      </c>
      <c r="D51" s="121" t="s">
        <v>367</v>
      </c>
      <c r="E51" s="121" t="s">
        <v>265</v>
      </c>
      <c r="F51" s="121" t="s">
        <v>367</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367</v>
      </c>
      <c r="E53" s="121" t="s">
        <v>265</v>
      </c>
      <c r="F53" s="121" t="s">
        <v>367</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